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928"/>
  <workbookPr codeName="ThisWorkbook" autoCompressPictures="0"/>
  <mc:AlternateContent xmlns:mc="http://schemas.openxmlformats.org/markup-compatibility/2006">
    <mc:Choice Requires="x15">
      <x15ac:absPath xmlns:x15ac="http://schemas.microsoft.com/office/spreadsheetml/2010/11/ac" url="O:\QUALITY\3) DOCUMENT CONTROL DOCUMENTS\"/>
    </mc:Choice>
  </mc:AlternateContent>
  <xr:revisionPtr revIDLastSave="0" documentId="8_{1348F414-3FD5-46C2-8B4E-E451515E3BB1}"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28680" yWindow="-120" windowWidth="29040" windowHeight="15840" tabRatio="789"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5" i="5" l="1"/>
  <c r="V5" i="5"/>
  <c r="E5" i="5"/>
  <c r="B5" i="5"/>
  <c r="P3" i="4"/>
  <c r="C4" i="5"/>
  <c r="F69" i="6"/>
  <c r="D4" i="5"/>
  <c r="E4" i="5"/>
  <c r="E6" i="5"/>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X1479" i="5" s="1"/>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E2501" i="5"/>
  <c r="E2502" i="5"/>
  <c r="E2503" i="5"/>
  <c r="E2504" i="5"/>
  <c r="G69" i="6" a="1"/>
  <c r="G69" i="6" s="1"/>
  <c r="H69" i="6" s="1"/>
  <c r="B6" i="5"/>
  <c r="C6" i="5"/>
  <c r="V6"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C7" i="5"/>
  <c r="V7" i="5"/>
  <c r="C8" i="5"/>
  <c r="V8" i="5"/>
  <c r="C9" i="5"/>
  <c r="V9" i="5"/>
  <c r="C10" i="5"/>
  <c r="V10" i="5"/>
  <c r="C11" i="5"/>
  <c r="V11" i="5"/>
  <c r="C12" i="5"/>
  <c r="V12" i="5"/>
  <c r="C13" i="5"/>
  <c r="V13" i="5"/>
  <c r="C14" i="5"/>
  <c r="V14" i="5"/>
  <c r="C15" i="5"/>
  <c r="V15" i="5"/>
  <c r="C16" i="5"/>
  <c r="V16" i="5"/>
  <c r="C17" i="5"/>
  <c r="V17" i="5"/>
  <c r="C18" i="5"/>
  <c r="V18" i="5"/>
  <c r="C19" i="5"/>
  <c r="V19" i="5"/>
  <c r="V20" i="5"/>
  <c r="C21" i="5"/>
  <c r="V21" i="5"/>
  <c r="C22" i="5"/>
  <c r="V22" i="5"/>
  <c r="C23" i="5"/>
  <c r="V23" i="5"/>
  <c r="C24" i="5"/>
  <c r="V24" i="5"/>
  <c r="C25" i="5"/>
  <c r="V25" i="5"/>
  <c r="C26" i="5"/>
  <c r="V26" i="5"/>
  <c r="C27" i="5"/>
  <c r="V27" i="5"/>
  <c r="C28" i="5"/>
  <c r="V28" i="5"/>
  <c r="C29" i="5"/>
  <c r="V29" i="5"/>
  <c r="C30" i="5"/>
  <c r="V30" i="5"/>
  <c r="C31" i="5"/>
  <c r="V31" i="5"/>
  <c r="C32" i="5"/>
  <c r="V32" i="5"/>
  <c r="C33" i="5"/>
  <c r="V33" i="5"/>
  <c r="C34" i="5"/>
  <c r="V34" i="5"/>
  <c r="C35" i="5"/>
  <c r="V35" i="5"/>
  <c r="C36" i="5"/>
  <c r="V36" i="5"/>
  <c r="C37" i="5"/>
  <c r="V37" i="5"/>
  <c r="C38" i="5"/>
  <c r="V38" i="5"/>
  <c r="C39" i="5"/>
  <c r="V39" i="5"/>
  <c r="C40" i="5"/>
  <c r="V40" i="5"/>
  <c r="C41" i="5"/>
  <c r="V41" i="5"/>
  <c r="C42" i="5"/>
  <c r="V42" i="5"/>
  <c r="C43" i="5"/>
  <c r="V43" i="5"/>
  <c r="C44" i="5"/>
  <c r="V44" i="5"/>
  <c r="C45" i="5"/>
  <c r="V45" i="5"/>
  <c r="C46" i="5"/>
  <c r="V46" i="5"/>
  <c r="C47" i="5"/>
  <c r="V47" i="5"/>
  <c r="C48" i="5"/>
  <c r="V48" i="5"/>
  <c r="C49" i="5"/>
  <c r="V49" i="5"/>
  <c r="C50" i="5"/>
  <c r="V50" i="5"/>
  <c r="C51" i="5"/>
  <c r="V51" i="5"/>
  <c r="C52" i="5"/>
  <c r="V52" i="5"/>
  <c r="C53" i="5"/>
  <c r="V53" i="5"/>
  <c r="C54" i="5"/>
  <c r="V54" i="5"/>
  <c r="C55" i="5"/>
  <c r="V55" i="5"/>
  <c r="C56" i="5"/>
  <c r="V56" i="5"/>
  <c r="C57" i="5"/>
  <c r="V57" i="5"/>
  <c r="C58" i="5"/>
  <c r="V58" i="5"/>
  <c r="C59" i="5"/>
  <c r="V59" i="5"/>
  <c r="C60" i="5"/>
  <c r="V60" i="5"/>
  <c r="C61" i="5"/>
  <c r="V61" i="5"/>
  <c r="C62" i="5"/>
  <c r="V62" i="5"/>
  <c r="C63" i="5"/>
  <c r="V63" i="5"/>
  <c r="C64" i="5"/>
  <c r="V64" i="5"/>
  <c r="C65" i="5"/>
  <c r="V65" i="5"/>
  <c r="C66" i="5"/>
  <c r="V66" i="5"/>
  <c r="C67" i="5"/>
  <c r="V67" i="5"/>
  <c r="C68" i="5"/>
  <c r="V68" i="5"/>
  <c r="C69" i="5"/>
  <c r="V69" i="5"/>
  <c r="C70" i="5"/>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B7" i="5"/>
  <c r="B8" i="5"/>
  <c r="B9" i="5"/>
  <c r="B10" i="5"/>
  <c r="B11" i="5"/>
  <c r="B12" i="5"/>
  <c r="B13" i="5"/>
  <c r="B14" i="5"/>
  <c r="B15" i="5"/>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X2457"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X2393"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X2355"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X2338"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X2282"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X2217" i="5"/>
  <c r="B2217" i="5"/>
  <c r="B2216" i="5"/>
  <c r="T2216" i="5"/>
  <c r="B2215" i="5"/>
  <c r="S2215" i="5"/>
  <c r="B2214" i="5"/>
  <c r="B2213" i="5"/>
  <c r="S2213" i="5"/>
  <c r="B2212" i="5"/>
  <c r="T2212" i="5"/>
  <c r="B2211" i="5"/>
  <c r="S2211" i="5"/>
  <c r="B2210" i="5"/>
  <c r="X2209" i="5"/>
  <c r="B2209" i="5"/>
  <c r="T2209" i="5"/>
  <c r="B2208" i="5"/>
  <c r="T2208" i="5"/>
  <c r="B2207" i="5"/>
  <c r="S2207" i="5"/>
  <c r="B2206" i="5"/>
  <c r="B2205" i="5"/>
  <c r="S2205" i="5"/>
  <c r="B2204" i="5"/>
  <c r="F2203" i="5"/>
  <c r="B2203" i="5"/>
  <c r="S2203" i="5"/>
  <c r="B2202" i="5"/>
  <c r="X2201"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X2075" i="5"/>
  <c r="B2075" i="5"/>
  <c r="S2075" i="5"/>
  <c r="B2074" i="5"/>
  <c r="T2074" i="5"/>
  <c r="B2073" i="5"/>
  <c r="X2072"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X2053"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X1709"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X1685"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X1466"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X1189"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X676" i="5"/>
  <c r="B676" i="5"/>
  <c r="T676" i="5"/>
  <c r="B675" i="5"/>
  <c r="T675" i="5"/>
  <c r="B674" i="5"/>
  <c r="B673" i="5"/>
  <c r="T673" i="5"/>
  <c r="B672" i="5"/>
  <c r="T672" i="5"/>
  <c r="B671" i="5"/>
  <c r="T671" i="5"/>
  <c r="B670" i="5"/>
  <c r="B669" i="5"/>
  <c r="X668"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X405"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X238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T1284" i="5"/>
  <c r="T1644" i="5"/>
  <c r="S1644" i="5"/>
  <c r="S1793" i="5"/>
  <c r="AB1793" i="5"/>
  <c r="X207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X59" i="5"/>
  <c r="X235" i="5"/>
  <c r="R265" i="5"/>
  <c r="X291"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X1467"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X1665" i="5"/>
  <c r="S1700" i="5"/>
  <c r="S1716" i="5"/>
  <c r="T1761" i="5"/>
  <c r="S1794" i="5"/>
  <c r="T1797" i="5"/>
  <c r="S1843" i="5"/>
  <c r="AB1941" i="5"/>
  <c r="H1984" i="5"/>
  <c r="R2001" i="5"/>
  <c r="AB2007" i="5"/>
  <c r="X201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T895" i="5"/>
  <c r="AB895" i="5"/>
  <c r="S895" i="5"/>
  <c r="AB1863" i="5"/>
  <c r="T1863" i="5"/>
  <c r="S1863" i="5"/>
  <c r="R54" i="5"/>
  <c r="R74" i="5"/>
  <c r="I90" i="5"/>
  <c r="H123" i="5"/>
  <c r="J123" i="5"/>
  <c r="I123" i="5"/>
  <c r="R189" i="5"/>
  <c r="AB210" i="5"/>
  <c r="R225" i="5"/>
  <c r="F225" i="5"/>
  <c r="X225" i="5"/>
  <c r="F309" i="5"/>
  <c r="F357" i="5"/>
  <c r="R463" i="5"/>
  <c r="F586" i="5"/>
  <c r="I714" i="5"/>
  <c r="J714" i="5"/>
  <c r="T738" i="5"/>
  <c r="S738" i="5"/>
  <c r="R94" i="5"/>
  <c r="H94" i="5"/>
  <c r="AB170" i="5"/>
  <c r="X452" i="5"/>
  <c r="H452" i="5"/>
  <c r="F452" i="5"/>
  <c r="S1497" i="5"/>
  <c r="T1497" i="5"/>
  <c r="X26" i="5"/>
  <c r="I59" i="5"/>
  <c r="X63" i="5"/>
  <c r="I126" i="5"/>
  <c r="H126" i="5"/>
  <c r="H147" i="5"/>
  <c r="I147" i="5"/>
  <c r="F147" i="5"/>
  <c r="R237" i="5"/>
  <c r="F237" i="5"/>
  <c r="X237" i="5"/>
  <c r="J262" i="5"/>
  <c r="AB262" i="5"/>
  <c r="AB298" i="5"/>
  <c r="F451" i="5"/>
  <c r="R453" i="5"/>
  <c r="J453" i="5"/>
  <c r="H453" i="5"/>
  <c r="F453" i="5"/>
  <c r="H107" i="5"/>
  <c r="I107" i="5"/>
  <c r="X107" i="5"/>
  <c r="R125" i="5"/>
  <c r="T1447"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T641"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T722" i="5"/>
  <c r="S722" i="5"/>
  <c r="S832" i="5"/>
  <c r="T832" i="5"/>
  <c r="AB875" i="5"/>
  <c r="X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X788"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X175" i="5"/>
  <c r="I255" i="5"/>
  <c r="X616" i="5"/>
  <c r="R616" i="5"/>
  <c r="S639" i="5"/>
  <c r="T649" i="5"/>
  <c r="S649" i="5"/>
  <c r="R685" i="5"/>
  <c r="H685" i="5"/>
  <c r="T733" i="5"/>
  <c r="S733" i="5"/>
  <c r="F768" i="5"/>
  <c r="X768" i="5"/>
  <c r="F786" i="5"/>
  <c r="X786" i="5"/>
  <c r="AB836" i="5"/>
  <c r="X836" i="5"/>
  <c r="T911" i="5"/>
  <c r="S911" i="5"/>
  <c r="T927" i="5"/>
  <c r="S927" i="5"/>
  <c r="S938" i="5"/>
  <c r="T938" i="5"/>
  <c r="T976" i="5"/>
  <c r="S976" i="5"/>
  <c r="AB1014" i="5"/>
  <c r="T1014" i="5"/>
  <c r="S1014" i="5"/>
  <c r="H1075" i="5"/>
  <c r="F1075" i="5"/>
  <c r="F1083" i="5"/>
  <c r="H1083" i="5"/>
  <c r="H174" i="5"/>
  <c r="AB207" i="5"/>
  <c r="AB215" i="5"/>
  <c r="J263" i="5"/>
  <c r="AB282" i="5"/>
  <c r="AB356" i="5"/>
  <c r="AB451" i="5"/>
  <c r="F480" i="5"/>
  <c r="X652" i="5"/>
  <c r="T711" i="5"/>
  <c r="S711" i="5"/>
  <c r="S756" i="5"/>
  <c r="T756" i="5"/>
  <c r="I786" i="5"/>
  <c r="T823" i="5"/>
  <c r="S823" i="5"/>
  <c r="H840" i="5"/>
  <c r="F840" i="5"/>
  <c r="T859" i="5"/>
  <c r="S859" i="5"/>
  <c r="AB869" i="5"/>
  <c r="F869" i="5"/>
  <c r="T948" i="5"/>
  <c r="AB948" i="5"/>
  <c r="S948" i="5"/>
  <c r="X1011" i="5"/>
  <c r="F1011" i="5"/>
  <c r="AB567" i="5"/>
  <c r="X656" i="5"/>
  <c r="R656" i="5"/>
  <c r="T690"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X1717"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X700" i="5"/>
  <c r="S702" i="5"/>
  <c r="H707" i="5"/>
  <c r="X720" i="5"/>
  <c r="J730" i="5"/>
  <c r="I732" i="5"/>
  <c r="T736" i="5"/>
  <c r="AB741" i="5"/>
  <c r="S754" i="5"/>
  <c r="S774" i="5"/>
  <c r="X807" i="5"/>
  <c r="X813" i="5"/>
  <c r="S835" i="5"/>
  <c r="S841" i="5"/>
  <c r="S862" i="5"/>
  <c r="S864" i="5"/>
  <c r="S873" i="5"/>
  <c r="F889" i="5"/>
  <c r="AB898" i="5"/>
  <c r="S931" i="5"/>
  <c r="S936" i="5"/>
  <c r="AB946" i="5"/>
  <c r="T988" i="5"/>
  <c r="S988" i="5"/>
  <c r="S1074" i="5"/>
  <c r="S1084" i="5"/>
  <c r="S1096" i="5"/>
  <c r="H1102" i="5"/>
  <c r="X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X1157" i="5"/>
  <c r="AB609" i="5"/>
  <c r="AB622" i="5"/>
  <c r="S647" i="5"/>
  <c r="AB662" i="5"/>
  <c r="AB671" i="5"/>
  <c r="T692" i="5"/>
  <c r="S703" i="5"/>
  <c r="AB708" i="5"/>
  <c r="F712" i="5"/>
  <c r="S721" i="5"/>
  <c r="AB732" i="5"/>
  <c r="S734" i="5"/>
  <c r="S737" i="5"/>
  <c r="AB744" i="5"/>
  <c r="T758" i="5"/>
  <c r="T760" i="5"/>
  <c r="AB782" i="5"/>
  <c r="X809" i="5"/>
  <c r="AB833" i="5"/>
  <c r="AB881" i="5"/>
  <c r="AB890" i="5"/>
  <c r="AB899" i="5"/>
  <c r="S904" i="5"/>
  <c r="T926" i="5"/>
  <c r="F940" i="5"/>
  <c r="AB944" i="5"/>
  <c r="X991"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X1661"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X1917" i="5"/>
  <c r="AB1923" i="5"/>
  <c r="S1923" i="5"/>
  <c r="S2026" i="5"/>
  <c r="T2026" i="5"/>
  <c r="AB1050" i="5"/>
  <c r="T1054" i="5"/>
  <c r="AB1131" i="5"/>
  <c r="T1177" i="5"/>
  <c r="AB1194" i="5"/>
  <c r="S1209" i="5"/>
  <c r="X1245"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X1680" i="5"/>
  <c r="T1782" i="5"/>
  <c r="S1782" i="5"/>
  <c r="AB1851" i="5"/>
  <c r="T1851" i="5"/>
  <c r="R1957" i="5"/>
  <c r="X1957" i="5"/>
  <c r="I1957" i="5"/>
  <c r="J1957" i="5"/>
  <c r="T1960" i="5"/>
  <c r="AB1960" i="5"/>
  <c r="I2037" i="5"/>
  <c r="R2037" i="5"/>
  <c r="H2037" i="5"/>
  <c r="F2037" i="5"/>
  <c r="X2037" i="5"/>
  <c r="J2037" i="5"/>
  <c r="T2206" i="5"/>
  <c r="S2206" i="5"/>
  <c r="AB2236" i="5"/>
  <c r="T2236" i="5"/>
  <c r="S2236" i="5"/>
  <c r="AB1209" i="5"/>
  <c r="S1277" i="5"/>
  <c r="J1524" i="5"/>
  <c r="R1524" i="5"/>
  <c r="X1637" i="5"/>
  <c r="F1637" i="5"/>
  <c r="S1660" i="5"/>
  <c r="T1660" i="5"/>
  <c r="X1677"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X1237" i="5"/>
  <c r="H1245" i="5"/>
  <c r="I1246" i="5"/>
  <c r="S1250" i="5"/>
  <c r="S1253" i="5"/>
  <c r="T1277" i="5"/>
  <c r="S1281" i="5"/>
  <c r="AB1301" i="5"/>
  <c r="I1305" i="5"/>
  <c r="AB1309" i="5"/>
  <c r="S1333" i="5"/>
  <c r="S1344" i="5"/>
  <c r="AB1349" i="5"/>
  <c r="AB1382" i="5"/>
  <c r="AB1393" i="5"/>
  <c r="AB1397" i="5"/>
  <c r="AB1454" i="5"/>
  <c r="H1470" i="5"/>
  <c r="F1470" i="5"/>
  <c r="AB1491" i="5"/>
  <c r="X1499"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X2009" i="5"/>
  <c r="F2053" i="5"/>
  <c r="X2065" i="5"/>
  <c r="R2065" i="5"/>
  <c r="J2065" i="5"/>
  <c r="H2065" i="5"/>
  <c r="F2184" i="5"/>
  <c r="F2257" i="5"/>
  <c r="X2350"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X1877" i="5"/>
  <c r="AB1880" i="5"/>
  <c r="S1903" i="5"/>
  <c r="X1913" i="5"/>
  <c r="AB1936" i="5"/>
  <c r="X1953" i="5"/>
  <c r="T2010" i="5"/>
  <c r="S2010" i="5"/>
  <c r="T2048" i="5"/>
  <c r="AB2048" i="5"/>
  <c r="X2185" i="5"/>
  <c r="F2185" i="5"/>
  <c r="I2185" i="5"/>
  <c r="H2185" i="5"/>
  <c r="S2352" i="5"/>
  <c r="T2352" i="5"/>
  <c r="R2453" i="5"/>
  <c r="X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X2324" i="5"/>
  <c r="R2340" i="5"/>
  <c r="F2340" i="5"/>
  <c r="R2373" i="5"/>
  <c r="J2373" i="5"/>
  <c r="I2373" i="5"/>
  <c r="X2373" i="5"/>
  <c r="AB1831" i="5"/>
  <c r="S1834" i="5"/>
  <c r="AB1864" i="5"/>
  <c r="R1890" i="5"/>
  <c r="S2018" i="5"/>
  <c r="S2031" i="5"/>
  <c r="T2035" i="5"/>
  <c r="S2035" i="5"/>
  <c r="I2245" i="5"/>
  <c r="R2245" i="5"/>
  <c r="J2245" i="5"/>
  <c r="H2245" i="5"/>
  <c r="F2245" i="5"/>
  <c r="X2245" i="5"/>
  <c r="I2273" i="5"/>
  <c r="H2273" i="5"/>
  <c r="F2356" i="5"/>
  <c r="R2356" i="5"/>
  <c r="X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X2436"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T1003"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T655" i="5"/>
  <c r="S655" i="5"/>
  <c r="I666" i="5"/>
  <c r="R666" i="5"/>
  <c r="J666" i="5"/>
  <c r="F666" i="5"/>
  <c r="X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T677" i="5"/>
  <c r="T698" i="5"/>
  <c r="S698" i="5"/>
  <c r="S716" i="5"/>
  <c r="AB716" i="5"/>
  <c r="T716" i="5"/>
  <c r="F736" i="5"/>
  <c r="J736" i="5"/>
  <c r="I736" i="5"/>
  <c r="X736" i="5"/>
  <c r="S746" i="5"/>
  <c r="T746" i="5"/>
  <c r="R776" i="5"/>
  <c r="I776" i="5"/>
  <c r="F776" i="5"/>
  <c r="X776" i="5"/>
  <c r="H790" i="5"/>
  <c r="X790" i="5"/>
  <c r="J790" i="5"/>
  <c r="I790" i="5"/>
  <c r="F790" i="5"/>
  <c r="R933" i="5"/>
  <c r="J933" i="5"/>
  <c r="F933" i="5"/>
  <c r="T955" i="5"/>
  <c r="AB955" i="5"/>
  <c r="S955" i="5"/>
  <c r="T962"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T619" i="5"/>
  <c r="S619" i="5"/>
  <c r="X624" i="5"/>
  <c r="F624" i="5"/>
  <c r="R624" i="5"/>
  <c r="J624" i="5"/>
  <c r="R692" i="5"/>
  <c r="J692" i="5"/>
  <c r="I692" i="5"/>
  <c r="X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T821"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X1043"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X764" i="5"/>
  <c r="AB766" i="5"/>
  <c r="R766" i="5"/>
  <c r="H778" i="5"/>
  <c r="J778" i="5"/>
  <c r="X778" i="5"/>
  <c r="T802" i="5"/>
  <c r="H824" i="5"/>
  <c r="X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X1034" i="5"/>
  <c r="H1034" i="5"/>
  <c r="F1034" i="5"/>
  <c r="H1046" i="5"/>
  <c r="X1046" i="5"/>
  <c r="X1091" i="5"/>
  <c r="H1091" i="5"/>
  <c r="J1091" i="5"/>
  <c r="F1091" i="5"/>
  <c r="H1118" i="5"/>
  <c r="F1118" i="5"/>
  <c r="R1132" i="5"/>
  <c r="X1132" i="5"/>
  <c r="J1185" i="5"/>
  <c r="X1185" i="5"/>
  <c r="AB679" i="5"/>
  <c r="T770" i="5"/>
  <c r="S770" i="5"/>
  <c r="H782" i="5"/>
  <c r="I782" i="5"/>
  <c r="F782" i="5"/>
  <c r="R784" i="5"/>
  <c r="F784" i="5"/>
  <c r="T790" i="5"/>
  <c r="S790" i="5"/>
  <c r="H802" i="5"/>
  <c r="J802" i="5"/>
  <c r="R804" i="5"/>
  <c r="X804" i="5"/>
  <c r="I812" i="5"/>
  <c r="X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X1027" i="5"/>
  <c r="J1027" i="5"/>
  <c r="H1027" i="5"/>
  <c r="F1027" i="5"/>
  <c r="AB1030" i="5"/>
  <c r="T1030" i="5"/>
  <c r="S1030" i="5"/>
  <c r="X1047" i="5"/>
  <c r="J1047" i="5"/>
  <c r="H1047" i="5"/>
  <c r="X1050" i="5"/>
  <c r="H1050" i="5"/>
  <c r="F1050" i="5"/>
  <c r="X1063" i="5"/>
  <c r="H1063" i="5"/>
  <c r="J1063" i="5"/>
  <c r="F1063" i="5"/>
  <c r="T1087" i="5"/>
  <c r="S1087" i="5"/>
  <c r="AB1087" i="5"/>
  <c r="T1108" i="5"/>
  <c r="S1108" i="5"/>
  <c r="X1130" i="5"/>
  <c r="H1130" i="5"/>
  <c r="F1130" i="5"/>
  <c r="R1147" i="5"/>
  <c r="H1147" i="5"/>
  <c r="J1147" i="5"/>
  <c r="F1147" i="5"/>
  <c r="X1147"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T1119" i="5"/>
  <c r="AB1119" i="5"/>
  <c r="S1119" i="5"/>
  <c r="X113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X800" i="5"/>
  <c r="J812" i="5"/>
  <c r="T820" i="5"/>
  <c r="F830" i="5"/>
  <c r="F832" i="5"/>
  <c r="AB834" i="5"/>
  <c r="S834" i="5"/>
  <c r="AB846" i="5"/>
  <c r="F862" i="5"/>
  <c r="AB866" i="5"/>
  <c r="T872" i="5"/>
  <c r="S872" i="5"/>
  <c r="R881" i="5"/>
  <c r="F881" i="5"/>
  <c r="AB883" i="5"/>
  <c r="X883" i="5"/>
  <c r="T886" i="5"/>
  <c r="T902" i="5"/>
  <c r="S902" i="5"/>
  <c r="F910" i="5"/>
  <c r="J917" i="5"/>
  <c r="X938" i="5"/>
  <c r="X995" i="5"/>
  <c r="J995" i="5"/>
  <c r="H995" i="5"/>
  <c r="F995" i="5"/>
  <c r="X999"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X820" i="5"/>
  <c r="H825" i="5"/>
  <c r="J825" i="5"/>
  <c r="AB829" i="5"/>
  <c r="J832" i="5"/>
  <c r="J848" i="5"/>
  <c r="H848" i="5"/>
  <c r="T887" i="5"/>
  <c r="S887" i="5"/>
  <c r="H926" i="5"/>
  <c r="J926" i="5"/>
  <c r="F926" i="5"/>
  <c r="X931"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X1160" i="5"/>
  <c r="J1166" i="5"/>
  <c r="S1172" i="5"/>
  <c r="S1173" i="5"/>
  <c r="S1180" i="5"/>
  <c r="T1180" i="5"/>
  <c r="S1181" i="5"/>
  <c r="S1185" i="5"/>
  <c r="S1189" i="5"/>
  <c r="T1202" i="5"/>
  <c r="AB1202" i="5"/>
  <c r="S1202" i="5"/>
  <c r="S1205" i="5"/>
  <c r="AB1205" i="5"/>
  <c r="X1209" i="5"/>
  <c r="AB1213" i="5"/>
  <c r="R1229" i="5"/>
  <c r="H1229" i="5"/>
  <c r="F1229" i="5"/>
  <c r="X1229" i="5"/>
  <c r="J1229" i="5"/>
  <c r="T1311"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T1122" i="5"/>
  <c r="AB1123" i="5"/>
  <c r="X1126" i="5"/>
  <c r="S1165" i="5"/>
  <c r="R1166" i="5"/>
  <c r="AB1172" i="5"/>
  <c r="T1173" i="5"/>
  <c r="R1178" i="5"/>
  <c r="I1178" i="5"/>
  <c r="R1205" i="5"/>
  <c r="J1205" i="5"/>
  <c r="I1205" i="5"/>
  <c r="X1205" i="5"/>
  <c r="H1236" i="5"/>
  <c r="X1236" i="5"/>
  <c r="AB850" i="5"/>
  <c r="AB939" i="5"/>
  <c r="H954" i="5"/>
  <c r="AB1015" i="5"/>
  <c r="AB1035" i="5"/>
  <c r="AB1055" i="5"/>
  <c r="AB1066" i="5"/>
  <c r="AB1083" i="5"/>
  <c r="T1094" i="5"/>
  <c r="R1095" i="5"/>
  <c r="F1099" i="5"/>
  <c r="X1103" i="5"/>
  <c r="J1103" i="5"/>
  <c r="T1124" i="5"/>
  <c r="S1124" i="5"/>
  <c r="AB1130" i="5"/>
  <c r="I1136" i="5"/>
  <c r="J1136" i="5"/>
  <c r="X1154" i="5"/>
  <c r="F1154" i="5"/>
  <c r="J1154" i="5"/>
  <c r="AB1181" i="5"/>
  <c r="AB1189" i="5"/>
  <c r="S1201" i="5"/>
  <c r="AB1201" i="5"/>
  <c r="R1213" i="5"/>
  <c r="H1213" i="5"/>
  <c r="F1213" i="5"/>
  <c r="X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X1075" i="5"/>
  <c r="J1075" i="5"/>
  <c r="AB1078" i="5"/>
  <c r="H1098" i="5"/>
  <c r="F1111" i="5"/>
  <c r="T1116"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T1095" i="5"/>
  <c r="S1095" i="5"/>
  <c r="S1106" i="5"/>
  <c r="X1119" i="5"/>
  <c r="J1119" i="5"/>
  <c r="S1130" i="5"/>
  <c r="T1137" i="5"/>
  <c r="S1151" i="5"/>
  <c r="T1151" i="5"/>
  <c r="I1152" i="5"/>
  <c r="X1152" i="5"/>
  <c r="I1154" i="5"/>
  <c r="R1169" i="5"/>
  <c r="X1169" i="5"/>
  <c r="F1173" i="5"/>
  <c r="S1177" i="5"/>
  <c r="AB1184" i="5"/>
  <c r="S1197" i="5"/>
  <c r="J1249" i="5"/>
  <c r="X1249" i="5"/>
  <c r="J1261" i="5"/>
  <c r="I1261" i="5"/>
  <c r="F1261" i="5"/>
  <c r="AB1264" i="5"/>
  <c r="T1264" i="5"/>
  <c r="S1264" i="5"/>
  <c r="F1464" i="5"/>
  <c r="X1066" i="5"/>
  <c r="F1066" i="5"/>
  <c r="X1099" i="5"/>
  <c r="H1099" i="5"/>
  <c r="H1173" i="5"/>
  <c r="AB1185" i="5"/>
  <c r="H1189" i="5"/>
  <c r="F1189" i="5"/>
  <c r="R1197" i="5"/>
  <c r="H1197" i="5"/>
  <c r="F1197" i="5"/>
  <c r="X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X1465" i="5"/>
  <c r="T1541" i="5"/>
  <c r="S1541" i="5"/>
  <c r="X1546" i="5"/>
  <c r="J1546" i="5"/>
  <c r="H1546" i="5"/>
  <c r="I1546" i="5"/>
  <c r="F1546" i="5"/>
  <c r="T1676" i="5"/>
  <c r="S1676" i="5"/>
  <c r="S1207" i="5"/>
  <c r="S1220" i="5"/>
  <c r="AB1256" i="5"/>
  <c r="AB1269" i="5"/>
  <c r="T1271" i="5"/>
  <c r="S1271" i="5"/>
  <c r="S1279" i="5"/>
  <c r="AB1285" i="5"/>
  <c r="F1356" i="5"/>
  <c r="X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I1956" i="5"/>
  <c r="H1956" i="5"/>
  <c r="F1956" i="5"/>
  <c r="AB1451" i="5"/>
  <c r="J1515" i="5"/>
  <c r="X1515" i="5"/>
  <c r="T1597" i="5"/>
  <c r="AB1597" i="5"/>
  <c r="T1612" i="5"/>
  <c r="S1612" i="5"/>
  <c r="AB1632" i="5"/>
  <c r="T1655" i="5"/>
  <c r="S1655" i="5"/>
  <c r="T1687" i="5"/>
  <c r="S1687" i="5"/>
  <c r="X1721" i="5"/>
  <c r="I1721" i="5"/>
  <c r="H1721" i="5"/>
  <c r="F1721" i="5"/>
  <c r="F1728" i="5"/>
  <c r="AB1782" i="5"/>
  <c r="AB1801" i="5"/>
  <c r="F1801" i="5"/>
  <c r="T1813" i="5"/>
  <c r="AB1813" i="5"/>
  <c r="F1939" i="5"/>
  <c r="X1939" i="5"/>
  <c r="T1300" i="5"/>
  <c r="H1304" i="5"/>
  <c r="T1332" i="5"/>
  <c r="S1339" i="5"/>
  <c r="AB1360" i="5"/>
  <c r="F1371" i="5"/>
  <c r="F1380" i="5"/>
  <c r="F1450" i="5"/>
  <c r="X1451" i="5"/>
  <c r="I1468" i="5"/>
  <c r="AB1481" i="5"/>
  <c r="S1481" i="5"/>
  <c r="T1485" i="5"/>
  <c r="T1489" i="5"/>
  <c r="H1491" i="5"/>
  <c r="S1499" i="5"/>
  <c r="H1508" i="5"/>
  <c r="S1523" i="5"/>
  <c r="I1525" i="5"/>
  <c r="AB1529" i="5"/>
  <c r="S1529" i="5"/>
  <c r="AB1569" i="5"/>
  <c r="X1625" i="5"/>
  <c r="H1625" i="5"/>
  <c r="X1629"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X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X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X1933" i="5"/>
  <c r="R1933" i="5"/>
  <c r="T1946" i="5"/>
  <c r="S1946" i="5"/>
  <c r="I1948" i="5"/>
  <c r="H1948" i="5"/>
  <c r="R1981" i="5"/>
  <c r="F1981" i="5"/>
  <c r="J1981" i="5"/>
  <c r="I1981" i="5"/>
  <c r="H1981" i="5"/>
  <c r="X1981" i="5"/>
  <c r="F2043" i="5"/>
  <c r="AB1697" i="5"/>
  <c r="S1753" i="5"/>
  <c r="T1854" i="5"/>
  <c r="S1854" i="5"/>
  <c r="R1884" i="5"/>
  <c r="I1884" i="5"/>
  <c r="J1961" i="5"/>
  <c r="I1961" i="5"/>
  <c r="H1961" i="5"/>
  <c r="F1961" i="5"/>
  <c r="X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X2045"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X2117"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X1993" i="5"/>
  <c r="AB2000" i="5"/>
  <c r="F2004" i="5"/>
  <c r="J2013" i="5"/>
  <c r="I2013" i="5"/>
  <c r="X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X1909" i="5"/>
  <c r="S1915" i="5"/>
  <c r="S1934" i="5"/>
  <c r="F1937" i="5"/>
  <c r="AB1944" i="5"/>
  <c r="T1966" i="5"/>
  <c r="T1974" i="5"/>
  <c r="H1976" i="5"/>
  <c r="F1989" i="5"/>
  <c r="X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X1973" i="5"/>
  <c r="AB1975" i="5"/>
  <c r="S1975" i="5"/>
  <c r="I1976" i="5"/>
  <c r="F1984" i="5"/>
  <c r="AB1990" i="5"/>
  <c r="S1990" i="5"/>
  <c r="I1993" i="5"/>
  <c r="T1996" i="5"/>
  <c r="AB1996" i="5"/>
  <c r="S1999" i="5"/>
  <c r="H2001" i="5"/>
  <c r="F2001" i="5"/>
  <c r="I2004" i="5"/>
  <c r="X2005" i="5"/>
  <c r="J2005" i="5"/>
  <c r="T2007" i="5"/>
  <c r="F2020" i="5"/>
  <c r="H2021" i="5"/>
  <c r="X2021" i="5"/>
  <c r="J2021" i="5"/>
  <c r="X2025" i="5"/>
  <c r="T2030" i="5"/>
  <c r="AB2043" i="5"/>
  <c r="T2043" i="5"/>
  <c r="I2048" i="5"/>
  <c r="T2080" i="5"/>
  <c r="R2087" i="5"/>
  <c r="X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T2281" i="5"/>
  <c r="S2281" i="5"/>
  <c r="H2353" i="5"/>
  <c r="X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X2125" i="5"/>
  <c r="S2153" i="5"/>
  <c r="AB2153" i="5"/>
  <c r="R2162" i="5"/>
  <c r="I2162" i="5"/>
  <c r="H2162" i="5"/>
  <c r="AB2204" i="5"/>
  <c r="T2204" i="5"/>
  <c r="T2228" i="5"/>
  <c r="S2228" i="5"/>
  <c r="H2260" i="5"/>
  <c r="F2260" i="5"/>
  <c r="X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X2477" i="5"/>
  <c r="J2477" i="5"/>
  <c r="I2477" i="5"/>
  <c r="H2477" i="5"/>
  <c r="H2488" i="5"/>
  <c r="F2488" i="5"/>
  <c r="X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X2492" i="5"/>
  <c r="AB2137" i="5"/>
  <c r="I2150" i="5"/>
  <c r="F2157" i="5"/>
  <c r="S2180" i="5"/>
  <c r="S2183" i="5"/>
  <c r="S2187" i="5"/>
  <c r="X2218" i="5"/>
  <c r="AB2221" i="5"/>
  <c r="S2226" i="5"/>
  <c r="T2240" i="5"/>
  <c r="AB2248" i="5"/>
  <c r="AB2257" i="5"/>
  <c r="AB2261" i="5"/>
  <c r="AB2265" i="5"/>
  <c r="AB2275" i="5"/>
  <c r="T2288" i="5"/>
  <c r="T2302" i="5"/>
  <c r="AB2302" i="5"/>
  <c r="H2303" i="5"/>
  <c r="AB2307" i="5"/>
  <c r="X2309" i="5"/>
  <c r="X2346" i="5"/>
  <c r="J2346" i="5"/>
  <c r="I2346" i="5"/>
  <c r="F2346" i="5"/>
  <c r="H2351" i="5"/>
  <c r="X2443" i="5"/>
  <c r="H2492" i="5"/>
  <c r="AB2112" i="5"/>
  <c r="J2150" i="5"/>
  <c r="T2161" i="5"/>
  <c r="T2173" i="5"/>
  <c r="T2181" i="5"/>
  <c r="AB2185" i="5"/>
  <c r="T2187" i="5"/>
  <c r="AB2197" i="5"/>
  <c r="AB2200" i="5"/>
  <c r="AB2213" i="5"/>
  <c r="AB2216" i="5"/>
  <c r="X2221" i="5"/>
  <c r="AB2253" i="5"/>
  <c r="X2261"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X2441" i="5"/>
  <c r="H2461" i="5"/>
  <c r="AB2161" i="5"/>
  <c r="AB2180" i="5"/>
  <c r="AB2181" i="5"/>
  <c r="AB2212" i="5"/>
  <c r="AB2245" i="5"/>
  <c r="X2249" i="5"/>
  <c r="AB2268" i="5"/>
  <c r="X2273" i="5"/>
  <c r="F2282" i="5"/>
  <c r="T2283" i="5"/>
  <c r="AB2313" i="5"/>
  <c r="AB2316" i="5"/>
  <c r="T2316" i="5"/>
  <c r="X2333"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X2469"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4" i="5"/>
  <c r="X2365" i="5"/>
  <c r="X2372" i="5"/>
  <c r="X2380" i="5"/>
  <c r="AB2387" i="5"/>
  <c r="AB2396" i="5"/>
  <c r="T2401" i="5"/>
  <c r="S2403" i="5"/>
  <c r="AB2414" i="5"/>
  <c r="AB2425" i="5"/>
  <c r="J2433" i="5"/>
  <c r="AB2436" i="5"/>
  <c r="S2456" i="5"/>
  <c r="AB2457" i="5"/>
  <c r="S2458" i="5"/>
  <c r="I2469" i="5"/>
  <c r="S2471" i="5"/>
  <c r="AB2472" i="5"/>
  <c r="T2484" i="5"/>
  <c r="AB2504" i="5"/>
  <c r="J5"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T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T757" i="5"/>
  <c r="S757" i="5"/>
  <c r="AB759" i="5"/>
  <c r="T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T614" i="5"/>
  <c r="I616" i="5"/>
  <c r="X618" i="5"/>
  <c r="T618" i="5"/>
  <c r="I620" i="5"/>
  <c r="X622" i="5"/>
  <c r="T622" i="5"/>
  <c r="I624" i="5"/>
  <c r="X626"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T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T929" i="5"/>
  <c r="S929" i="5"/>
  <c r="AB953" i="5"/>
  <c r="T953" i="5"/>
  <c r="S953" i="5"/>
  <c r="R994" i="5"/>
  <c r="J994" i="5"/>
  <c r="I994" i="5"/>
  <c r="X994" i="5"/>
  <c r="H994" i="5"/>
  <c r="F994" i="5"/>
  <c r="AB1045" i="5"/>
  <c r="T1045" i="5"/>
  <c r="S1045" i="5"/>
  <c r="J819" i="5"/>
  <c r="X819" i="5"/>
  <c r="AB884" i="5"/>
  <c r="AB892" i="5"/>
  <c r="R906" i="5"/>
  <c r="I906" i="5"/>
  <c r="H906" i="5"/>
  <c r="X906" i="5"/>
  <c r="I921" i="5"/>
  <c r="X921" i="5"/>
  <c r="F921" i="5"/>
  <c r="R921" i="5"/>
  <c r="H921" i="5"/>
  <c r="I929" i="5"/>
  <c r="X929" i="5"/>
  <c r="R929" i="5"/>
  <c r="J929" i="5"/>
  <c r="H929" i="5"/>
  <c r="AB989" i="5"/>
  <c r="T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T1077" i="5"/>
  <c r="S1077" i="5"/>
  <c r="T805" i="5"/>
  <c r="S807" i="5"/>
  <c r="J810" i="5"/>
  <c r="T812"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T816"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T869" i="5"/>
  <c r="S869" i="5"/>
  <c r="AB897" i="5"/>
  <c r="AB908" i="5"/>
  <c r="I915" i="5"/>
  <c r="AB918" i="5"/>
  <c r="I925" i="5"/>
  <c r="X925" i="5"/>
  <c r="J925" i="5"/>
  <c r="H925" i="5"/>
  <c r="F925" i="5"/>
  <c r="R925" i="5"/>
  <c r="I961" i="5"/>
  <c r="H961" i="5"/>
  <c r="X961" i="5"/>
  <c r="J961" i="5"/>
  <c r="F961" i="5"/>
  <c r="R961" i="5"/>
  <c r="AB1029" i="5"/>
  <c r="T1029" i="5"/>
  <c r="S1029" i="5"/>
  <c r="J1069" i="5"/>
  <c r="I1069" i="5"/>
  <c r="H1069" i="5"/>
  <c r="X1069" i="5"/>
  <c r="F1069" i="5"/>
  <c r="R1069" i="5"/>
  <c r="AB1109" i="5"/>
  <c r="T1109" i="5"/>
  <c r="S1109" i="5"/>
  <c r="I816" i="5"/>
  <c r="H819" i="5"/>
  <c r="F821" i="5"/>
  <c r="X821" i="5"/>
  <c r="R821" i="5"/>
  <c r="I821" i="5"/>
  <c r="H830" i="5"/>
  <c r="X830" i="5"/>
  <c r="R830" i="5"/>
  <c r="I857" i="5"/>
  <c r="X857" i="5"/>
  <c r="R857" i="5"/>
  <c r="H857" i="5"/>
  <c r="AB859" i="5"/>
  <c r="AB863" i="5"/>
  <c r="AB871" i="5"/>
  <c r="I877" i="5"/>
  <c r="X877" i="5"/>
  <c r="H877" i="5"/>
  <c r="F877" i="5"/>
  <c r="R877" i="5"/>
  <c r="T885" i="5"/>
  <c r="S885" i="5"/>
  <c r="X887" i="5"/>
  <c r="R887" i="5"/>
  <c r="I887" i="5"/>
  <c r="H887" i="5"/>
  <c r="F887" i="5"/>
  <c r="X896" i="5"/>
  <c r="R896" i="5"/>
  <c r="J896" i="5"/>
  <c r="I896" i="5"/>
  <c r="F896" i="5"/>
  <c r="I905" i="5"/>
  <c r="X905" i="5"/>
  <c r="F905" i="5"/>
  <c r="R905" i="5"/>
  <c r="H905" i="5"/>
  <c r="T913" i="5"/>
  <c r="S913" i="5"/>
  <c r="R922" i="5"/>
  <c r="I922" i="5"/>
  <c r="H922" i="5"/>
  <c r="X922" i="5"/>
  <c r="AB928" i="5"/>
  <c r="I949" i="5"/>
  <c r="X949" i="5"/>
  <c r="R949" i="5"/>
  <c r="J949" i="5"/>
  <c r="H949" i="5"/>
  <c r="F949" i="5"/>
  <c r="I965" i="5"/>
  <c r="H965" i="5"/>
  <c r="X965" i="5"/>
  <c r="F965" i="5"/>
  <c r="R965" i="5"/>
  <c r="J965" i="5"/>
  <c r="AB969" i="5"/>
  <c r="T969" i="5"/>
  <c r="S969" i="5"/>
  <c r="AB1061" i="5"/>
  <c r="T1061" i="5"/>
  <c r="S1061" i="5"/>
  <c r="AB810" i="5"/>
  <c r="T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T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T1005" i="5"/>
  <c r="J1009" i="5"/>
  <c r="I1009" i="5"/>
  <c r="H1009" i="5"/>
  <c r="X1009" i="5"/>
  <c r="R1014" i="5"/>
  <c r="J1014" i="5"/>
  <c r="I1014" i="5"/>
  <c r="H1014" i="5"/>
  <c r="F1014" i="5"/>
  <c r="AB1021" i="5"/>
  <c r="T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T945"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X948" i="5"/>
  <c r="R948" i="5"/>
  <c r="AB957" i="5"/>
  <c r="T957" i="5"/>
  <c r="S965" i="5"/>
  <c r="R966" i="5"/>
  <c r="J966" i="5"/>
  <c r="I966" i="5"/>
  <c r="F966" i="5"/>
  <c r="I969" i="5"/>
  <c r="H969" i="5"/>
  <c r="X969"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X1219"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X1149"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T1134" i="5"/>
  <c r="AB1134" i="5"/>
  <c r="X1142"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X1363" i="5"/>
  <c r="F1363" i="5"/>
  <c r="AB1367" i="5"/>
  <c r="T1367" i="5"/>
  <c r="AB1387" i="5"/>
  <c r="T1387" i="5"/>
  <c r="S1387" i="5"/>
  <c r="X1393" i="5"/>
  <c r="I1393" i="5"/>
  <c r="R1393" i="5"/>
  <c r="J1393" i="5"/>
  <c r="H1393" i="5"/>
  <c r="R1396" i="5"/>
  <c r="J1396" i="5"/>
  <c r="X1396" i="5"/>
  <c r="S1402" i="5"/>
  <c r="AB1402" i="5"/>
  <c r="T1402" i="5"/>
  <c r="H1424" i="5"/>
  <c r="X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T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X1364" i="5"/>
  <c r="S1367" i="5"/>
  <c r="X1369" i="5"/>
  <c r="I1369" i="5"/>
  <c r="F1369" i="5"/>
  <c r="T1373" i="5"/>
  <c r="S1373" i="5"/>
  <c r="I1379" i="5"/>
  <c r="H1379" i="5"/>
  <c r="X1379" i="5"/>
  <c r="F1379" i="5"/>
  <c r="AB1383" i="5"/>
  <c r="T1383" i="5"/>
  <c r="J1395" i="5"/>
  <c r="I1396" i="5"/>
  <c r="AB1436" i="5"/>
  <c r="T1436" i="5"/>
  <c r="S1436" i="5"/>
  <c r="F1442" i="5"/>
  <c r="J1446" i="5"/>
  <c r="I1446" i="5"/>
  <c r="F1446" i="5"/>
  <c r="X1446" i="5"/>
  <c r="R1446" i="5"/>
  <c r="F1459" i="5"/>
  <c r="R1459" i="5"/>
  <c r="X1459" i="5"/>
  <c r="J1459" i="5"/>
  <c r="I1459" i="5"/>
  <c r="H1459" i="5"/>
  <c r="R1529" i="5"/>
  <c r="J1529" i="5"/>
  <c r="H1529" i="5"/>
  <c r="I1529" i="5"/>
  <c r="X1529" i="5"/>
  <c r="J1535" i="5"/>
  <c r="T1549" i="5"/>
  <c r="S1549" i="5"/>
  <c r="AB1549" i="5"/>
  <c r="S1138" i="5"/>
  <c r="S1140" i="5"/>
  <c r="S1147" i="5"/>
  <c r="S1154" i="5"/>
  <c r="T1159" i="5"/>
  <c r="F1178" i="5"/>
  <c r="X1178" i="5"/>
  <c r="AB1178" i="5"/>
  <c r="T1191" i="5"/>
  <c r="F1210" i="5"/>
  <c r="X1210" i="5"/>
  <c r="AB1210" i="5"/>
  <c r="T1223" i="5"/>
  <c r="I1241" i="5"/>
  <c r="F1242" i="5"/>
  <c r="X1242" i="5"/>
  <c r="AB1242" i="5"/>
  <c r="X1357" i="5"/>
  <c r="I1357" i="5"/>
  <c r="H1357" i="5"/>
  <c r="F1357" i="5"/>
  <c r="I1367" i="5"/>
  <c r="H1367" i="5"/>
  <c r="X1367" i="5"/>
  <c r="R1367" i="5"/>
  <c r="J1367" i="5"/>
  <c r="T1393" i="5"/>
  <c r="S1393" i="5"/>
  <c r="AB1399" i="5"/>
  <c r="T1399" i="5"/>
  <c r="S1399" i="5"/>
  <c r="H1408" i="5"/>
  <c r="X1408" i="5"/>
  <c r="F1408" i="5"/>
  <c r="AB1414" i="5"/>
  <c r="H1416" i="5"/>
  <c r="X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X1341" i="5"/>
  <c r="I1341" i="5"/>
  <c r="R1341" i="5"/>
  <c r="T1345" i="5"/>
  <c r="AB1345" i="5"/>
  <c r="AB1347" i="5"/>
  <c r="AB1351" i="5"/>
  <c r="T1351" i="5"/>
  <c r="I1352" i="5"/>
  <c r="H1353" i="5"/>
  <c r="J1363" i="5"/>
  <c r="H1364" i="5"/>
  <c r="AB1371" i="5"/>
  <c r="T1371" i="5"/>
  <c r="S1371" i="5"/>
  <c r="X1377" i="5"/>
  <c r="I1377" i="5"/>
  <c r="R1377" i="5"/>
  <c r="J1377" i="5"/>
  <c r="H1377" i="5"/>
  <c r="AB1378" i="5"/>
  <c r="H1412" i="5"/>
  <c r="X1412" i="5"/>
  <c r="R1412" i="5"/>
  <c r="I1412" i="5"/>
  <c r="F1412" i="5"/>
  <c r="AB1420" i="5"/>
  <c r="T1420" i="5"/>
  <c r="S1420" i="5"/>
  <c r="S1434" i="5"/>
  <c r="T1434" i="5"/>
  <c r="X1483" i="5"/>
  <c r="X1498" i="5"/>
  <c r="J1498" i="5"/>
  <c r="I1498" i="5"/>
  <c r="R1498" i="5"/>
  <c r="H1498" i="5"/>
  <c r="R1509" i="5"/>
  <c r="J1509" i="5"/>
  <c r="H1509" i="5"/>
  <c r="X1509" i="5"/>
  <c r="F1509" i="5"/>
  <c r="AB1532" i="5"/>
  <c r="T1532" i="5"/>
  <c r="S1532" i="5"/>
  <c r="X1541" i="5"/>
  <c r="S1142" i="5"/>
  <c r="AB1167" i="5"/>
  <c r="T1167" i="5"/>
  <c r="F1186" i="5"/>
  <c r="X1186" i="5"/>
  <c r="AB1186" i="5"/>
  <c r="AB1199" i="5"/>
  <c r="T1199" i="5"/>
  <c r="F1218" i="5"/>
  <c r="X1218" i="5"/>
  <c r="AB1218" i="5"/>
  <c r="AB1231" i="5"/>
  <c r="T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T1361" i="5"/>
  <c r="S1361" i="5"/>
  <c r="R1363" i="5"/>
  <c r="AB1370" i="5"/>
  <c r="I1371" i="5"/>
  <c r="H1371" i="5"/>
  <c r="X1371" i="5"/>
  <c r="R1371" i="5"/>
  <c r="AB1379" i="5"/>
  <c r="T1379" i="5"/>
  <c r="R1380" i="5"/>
  <c r="J1380" i="5"/>
  <c r="X1380" i="5"/>
  <c r="T1389" i="5"/>
  <c r="S1389" i="5"/>
  <c r="F1393" i="5"/>
  <c r="I1395" i="5"/>
  <c r="H1395" i="5"/>
  <c r="X1395" i="5"/>
  <c r="F1395" i="5"/>
  <c r="S1426" i="5"/>
  <c r="T1426" i="5"/>
  <c r="AB1441" i="5"/>
  <c r="T1441" i="5"/>
  <c r="S1441" i="5"/>
  <c r="J1442" i="5"/>
  <c r="I1442" i="5"/>
  <c r="X1442" i="5"/>
  <c r="R1442" i="5"/>
  <c r="H1442" i="5"/>
  <c r="AB1452" i="5"/>
  <c r="T1452" i="5"/>
  <c r="S1452" i="5"/>
  <c r="J1453" i="5"/>
  <c r="H1453" i="5"/>
  <c r="R1453" i="5"/>
  <c r="X1453" i="5"/>
  <c r="F1453" i="5"/>
  <c r="R1481" i="5"/>
  <c r="J1481" i="5"/>
  <c r="H1481" i="5"/>
  <c r="I1481" i="5"/>
  <c r="F1481" i="5"/>
  <c r="X1481" i="5"/>
  <c r="R1493" i="5"/>
  <c r="J1493" i="5"/>
  <c r="H1493" i="5"/>
  <c r="X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X1549"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T1359" i="5"/>
  <c r="AB1364" i="5"/>
  <c r="X1365" i="5"/>
  <c r="I1365" i="5"/>
  <c r="AB1375" i="5"/>
  <c r="T1375" i="5"/>
  <c r="AB1380" i="5"/>
  <c r="AB1391" i="5"/>
  <c r="T1391" i="5"/>
  <c r="AB1396" i="5"/>
  <c r="X1397"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X1490"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X1507"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X1488" i="5"/>
  <c r="F1490" i="5"/>
  <c r="F1491" i="5"/>
  <c r="R1491" i="5"/>
  <c r="AB1492" i="5"/>
  <c r="T1492" i="5"/>
  <c r="T1498" i="5"/>
  <c r="S1498" i="5"/>
  <c r="AB1498" i="5"/>
  <c r="X1506"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T1460" i="5"/>
  <c r="AB1461" i="5"/>
  <c r="J1466" i="5"/>
  <c r="I1466" i="5"/>
  <c r="I1467" i="5"/>
  <c r="R1480" i="5"/>
  <c r="X1491" i="5"/>
  <c r="I1492" i="5"/>
  <c r="H1492" i="5"/>
  <c r="F1492" i="5"/>
  <c r="X1492" i="5"/>
  <c r="F1495" i="5"/>
  <c r="R1495" i="5"/>
  <c r="AB1496" i="5"/>
  <c r="T1496" i="5"/>
  <c r="AB1501" i="5"/>
  <c r="T1502" i="5"/>
  <c r="S1502" i="5"/>
  <c r="AB1502" i="5"/>
  <c r="S1508" i="5"/>
  <c r="J1511" i="5"/>
  <c r="X1523" i="5"/>
  <c r="I1524" i="5"/>
  <c r="H1524" i="5"/>
  <c r="F1524" i="5"/>
  <c r="X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X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X1741" i="5"/>
  <c r="T1744" i="5"/>
  <c r="S1744" i="5"/>
  <c r="AB1744" i="5"/>
  <c r="H1749" i="5"/>
  <c r="AB1910" i="5"/>
  <c r="T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T1619" i="5"/>
  <c r="X1621"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X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X1995" i="5"/>
  <c r="R1995" i="5"/>
  <c r="J1995" i="5"/>
  <c r="I1995" i="5"/>
  <c r="H1995" i="5"/>
  <c r="F1995" i="5"/>
  <c r="AB2021" i="5"/>
  <c r="T2021" i="5"/>
  <c r="S2021" i="5"/>
  <c r="R2084" i="5"/>
  <c r="J2084" i="5"/>
  <c r="I2084" i="5"/>
  <c r="H2084" i="5"/>
  <c r="F2084" i="5"/>
  <c r="X2084" i="5"/>
  <c r="F1816" i="5"/>
  <c r="T1817" i="5"/>
  <c r="AB1826" i="5"/>
  <c r="X1836" i="5"/>
  <c r="X1843" i="5"/>
  <c r="R1843" i="5"/>
  <c r="J1843" i="5"/>
  <c r="X1847" i="5"/>
  <c r="R1847" i="5"/>
  <c r="J1847" i="5"/>
  <c r="H1847" i="5"/>
  <c r="X1851"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T1930" i="5"/>
  <c r="S1930" i="5"/>
  <c r="AB1977" i="5"/>
  <c r="T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X2097"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X1908" i="5"/>
  <c r="J1908" i="5"/>
  <c r="X1912" i="5"/>
  <c r="J1912" i="5"/>
  <c r="X1916" i="5"/>
  <c r="J1916" i="5"/>
  <c r="X1920"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X1928"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T1929" i="5"/>
  <c r="S1929" i="5"/>
  <c r="X1932" i="5"/>
  <c r="R1932" i="5"/>
  <c r="J1932" i="5"/>
  <c r="AB1938" i="5"/>
  <c r="S1942" i="5"/>
  <c r="F1948" i="5"/>
  <c r="AB1949" i="5"/>
  <c r="AB1951" i="5"/>
  <c r="AB1969" i="5"/>
  <c r="T1969" i="5"/>
  <c r="S1969" i="5"/>
  <c r="F1971" i="5"/>
  <c r="AB1982" i="5"/>
  <c r="X1987" i="5"/>
  <c r="R1987" i="5"/>
  <c r="J1987" i="5"/>
  <c r="I1987" i="5"/>
  <c r="H1987" i="5"/>
  <c r="AB2001" i="5"/>
  <c r="T2001" i="5"/>
  <c r="S2001" i="5"/>
  <c r="F2003" i="5"/>
  <c r="AB2014" i="5"/>
  <c r="X2019" i="5"/>
  <c r="R2019" i="5"/>
  <c r="J2019" i="5"/>
  <c r="I2019" i="5"/>
  <c r="H2019" i="5"/>
  <c r="AB2033" i="5"/>
  <c r="T2033" i="5"/>
  <c r="S2033" i="5"/>
  <c r="F2035" i="5"/>
  <c r="AB2046" i="5"/>
  <c r="S2054" i="5"/>
  <c r="X2056" i="5"/>
  <c r="S2062" i="5"/>
  <c r="X2064" i="5"/>
  <c r="R2072" i="5"/>
  <c r="J2072" i="5"/>
  <c r="I2072" i="5"/>
  <c r="H2072" i="5"/>
  <c r="T2082" i="5"/>
  <c r="AB2082" i="5"/>
  <c r="S2082" i="5"/>
  <c r="X2093" i="5"/>
  <c r="R2093" i="5"/>
  <c r="J2093" i="5"/>
  <c r="H2093" i="5"/>
  <c r="F2093" i="5"/>
  <c r="X2109"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X2152" i="5"/>
  <c r="AB2182" i="5"/>
  <c r="T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X2085"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T2150" i="5"/>
  <c r="S2150" i="5"/>
  <c r="S2167" i="5"/>
  <c r="H2174" i="5"/>
  <c r="H2178" i="5"/>
  <c r="F2178" i="5"/>
  <c r="X2178" i="5"/>
  <c r="S2179" i="5"/>
  <c r="X2191"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T2158" i="5"/>
  <c r="S2158" i="5"/>
  <c r="AB2163" i="5"/>
  <c r="AB2168" i="5"/>
  <c r="X2169" i="5"/>
  <c r="R2169" i="5"/>
  <c r="J2169" i="5"/>
  <c r="J2174" i="5"/>
  <c r="J2178" i="5"/>
  <c r="AB2183" i="5"/>
  <c r="H2190" i="5"/>
  <c r="F2190" i="5"/>
  <c r="X2190" i="5"/>
  <c r="S2193" i="5"/>
  <c r="AB2193" i="5"/>
  <c r="T2196" i="5"/>
  <c r="S2204" i="5"/>
  <c r="AB2220" i="5"/>
  <c r="AB2242" i="5"/>
  <c r="AB2281" i="5"/>
  <c r="S2312" i="5"/>
  <c r="T2312" i="5"/>
  <c r="AB2312" i="5"/>
  <c r="T2130" i="5"/>
  <c r="S2130" i="5"/>
  <c r="AB2135" i="5"/>
  <c r="AB2140" i="5"/>
  <c r="X2141" i="5"/>
  <c r="R2141" i="5"/>
  <c r="J2141" i="5"/>
  <c r="F2158" i="5"/>
  <c r="X2158" i="5"/>
  <c r="T2162" i="5"/>
  <c r="S2162" i="5"/>
  <c r="AB2167" i="5"/>
  <c r="AB2172" i="5"/>
  <c r="R2173" i="5"/>
  <c r="AB2186" i="5"/>
  <c r="T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F2130" i="5"/>
  <c r="X2130" i="5"/>
  <c r="T2134" i="5"/>
  <c r="S2134" i="5"/>
  <c r="AB2139" i="5"/>
  <c r="AB2144" i="5"/>
  <c r="X2145" i="5"/>
  <c r="R2145" i="5"/>
  <c r="J2145" i="5"/>
  <c r="F2162" i="5"/>
  <c r="X2162" i="5"/>
  <c r="T2166"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T2276" i="5"/>
  <c r="S2276" i="5"/>
  <c r="R2285" i="5"/>
  <c r="J2285" i="5"/>
  <c r="I2285" i="5"/>
  <c r="H2285" i="5"/>
  <c r="X2285" i="5"/>
  <c r="F2285" i="5"/>
  <c r="J2177" i="5"/>
  <c r="J2185" i="5"/>
  <c r="J2189" i="5"/>
  <c r="AB2199" i="5"/>
  <c r="T2199" i="5"/>
  <c r="X2199" i="5"/>
  <c r="AB2207" i="5"/>
  <c r="T2207" i="5"/>
  <c r="H2207" i="5"/>
  <c r="X2207" i="5"/>
  <c r="AB2215" i="5"/>
  <c r="T2215" i="5"/>
  <c r="AB2223" i="5"/>
  <c r="T2223" i="5"/>
  <c r="AB2228" i="5"/>
  <c r="AB2251" i="5"/>
  <c r="T2251" i="5"/>
  <c r="X2252"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T2231" i="5"/>
  <c r="AB2243" i="5"/>
  <c r="T2243" i="5"/>
  <c r="AB2254" i="5"/>
  <c r="R2260" i="5"/>
  <c r="J2260" i="5"/>
  <c r="I2260" i="5"/>
  <c r="AB2269" i="5"/>
  <c r="AB2285" i="5"/>
  <c r="X2295" i="5"/>
  <c r="R2295" i="5"/>
  <c r="J2295" i="5"/>
  <c r="I2295" i="5"/>
  <c r="H2295" i="5"/>
  <c r="X2299" i="5"/>
  <c r="F2299" i="5"/>
  <c r="R2299" i="5"/>
  <c r="J2299" i="5"/>
  <c r="I2299" i="5"/>
  <c r="R2307" i="5"/>
  <c r="T2225" i="5"/>
  <c r="S2225" i="5"/>
  <c r="X2236"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X2341" i="5"/>
  <c r="J2348" i="5"/>
  <c r="I2348" i="5"/>
  <c r="H2348" i="5"/>
  <c r="X2348" i="5"/>
  <c r="R2348" i="5"/>
  <c r="F2348" i="5"/>
  <c r="AB2263" i="5"/>
  <c r="T2263" i="5"/>
  <c r="R2277" i="5"/>
  <c r="X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X2306" i="5"/>
  <c r="R2306" i="5"/>
  <c r="I2306" i="5"/>
  <c r="X2313"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T2331" i="5"/>
  <c r="R2337" i="5"/>
  <c r="J2337" i="5"/>
  <c r="I2337" i="5"/>
  <c r="X2337" i="5"/>
  <c r="S2388" i="5"/>
  <c r="T2388" i="5"/>
  <c r="S2268" i="5"/>
  <c r="S2275" i="5"/>
  <c r="S2282" i="5"/>
  <c r="T2287" i="5"/>
  <c r="X2297" i="5"/>
  <c r="X2302" i="5"/>
  <c r="R2302" i="5"/>
  <c r="H2302" i="5"/>
  <c r="X2308" i="5"/>
  <c r="H2313" i="5"/>
  <c r="F2314" i="5"/>
  <c r="AB2340" i="5"/>
  <c r="T2340" i="5"/>
  <c r="S2340" i="5"/>
  <c r="AB2343" i="5"/>
  <c r="T2366" i="5"/>
  <c r="AB2383" i="5"/>
  <c r="S2383" i="5"/>
  <c r="T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X2366" i="5"/>
  <c r="AB2374" i="5"/>
  <c r="S2374" i="5"/>
  <c r="X2379"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X2394" i="5"/>
  <c r="R2394" i="5"/>
  <c r="J2394" i="5"/>
  <c r="I2394" i="5"/>
  <c r="H2394" i="5"/>
  <c r="AB2416" i="5"/>
  <c r="D14" i="6"/>
  <c r="T2380" i="5"/>
  <c r="AB2404" i="5"/>
  <c r="R2420" i="5"/>
  <c r="J2420" i="5"/>
  <c r="I2420" i="5"/>
  <c r="H2420" i="5"/>
  <c r="F2420" i="5"/>
  <c r="X2420" i="5"/>
  <c r="R2445" i="5"/>
  <c r="J2445" i="5"/>
  <c r="I2445" i="5"/>
  <c r="H2445" i="5"/>
  <c r="F2445" i="5"/>
  <c r="X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X2408" i="5"/>
  <c r="F2412" i="5"/>
  <c r="X2413"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X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F2382" i="5"/>
  <c r="X2382" i="5"/>
  <c r="F2390" i="5"/>
  <c r="X2390" i="5"/>
  <c r="AB2432" i="5"/>
  <c r="F2456" i="5"/>
  <c r="H2482" i="5"/>
  <c r="I2482" i="5"/>
  <c r="F2482" i="5"/>
  <c r="X2482" i="5"/>
  <c r="R2482" i="5"/>
  <c r="J2482" i="5"/>
  <c r="AB2391" i="5"/>
  <c r="T2391" i="5"/>
  <c r="AB2412" i="5"/>
  <c r="X2412" i="5"/>
  <c r="AB2419" i="5"/>
  <c r="T2419" i="5"/>
  <c r="X242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X2438" i="5"/>
  <c r="F2442" i="5"/>
  <c r="J2442" i="5"/>
  <c r="I2442" i="5"/>
  <c r="H2442" i="5"/>
  <c r="AB2460" i="5"/>
  <c r="F2497" i="5"/>
  <c r="R2497" i="5"/>
  <c r="J2497" i="5"/>
  <c r="I2497" i="5"/>
  <c r="H2497" i="5"/>
  <c r="T2501" i="5"/>
  <c r="S2501" i="5"/>
  <c r="F64" i="6"/>
  <c r="G5" i="6"/>
  <c r="H5" i="6"/>
  <c r="H6" i="6"/>
  <c r="X2433" i="5"/>
  <c r="X2442" i="5"/>
  <c r="H2464" i="5"/>
  <c r="J2472" i="5"/>
  <c r="I2472" i="5"/>
  <c r="X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T2495" i="5"/>
  <c r="S2495" i="5"/>
  <c r="T2499" i="5"/>
  <c r="S2499" i="5"/>
  <c r="T2503" i="5"/>
  <c r="S2503" i="5"/>
  <c r="D9" i="6"/>
  <c r="G15" i="6"/>
  <c r="H15" i="6"/>
  <c r="B20" i="6"/>
  <c r="F25" i="6"/>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X2481" i="5"/>
  <c r="R2492" i="5"/>
  <c r="J2492" i="5"/>
  <c r="S2504" i="5"/>
  <c r="S2477" i="5"/>
  <c r="AB2482" i="5"/>
  <c r="T2482" i="5"/>
  <c r="X2484" i="5"/>
  <c r="T250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s="1"/>
  <c r="B28" i="4"/>
  <c r="B40" i="4"/>
  <c r="B52" i="4" s="1"/>
  <c r="A36" i="6" s="1"/>
  <c r="F4" i="5"/>
  <c r="A2" i="2"/>
  <c r="A19" i="2"/>
  <c r="A37" i="2"/>
  <c r="A54" i="2"/>
  <c r="A72" i="2"/>
  <c r="C8" i="3"/>
  <c r="C16" i="3"/>
  <c r="C24" i="3"/>
  <c r="D2" i="4"/>
  <c r="B17" i="4"/>
  <c r="A9" i="6"/>
  <c r="H4" i="5"/>
  <c r="J14" i="6"/>
  <c r="J15" i="6"/>
  <c r="J16" i="6"/>
  <c r="J17" i="6"/>
  <c r="C17" i="6" s="1"/>
  <c r="J25" i="6"/>
  <c r="I26" i="6"/>
  <c r="J37" i="6"/>
  <c r="C37" i="6" s="1"/>
  <c r="J45" i="6"/>
  <c r="C45" i="6" s="1"/>
  <c r="I46" i="6"/>
  <c r="I54" i="6"/>
  <c r="J63" i="6"/>
  <c r="J64" i="6"/>
  <c r="J66" i="6"/>
  <c r="I67" i="6"/>
  <c r="A1" i="8"/>
  <c r="I19" i="6"/>
  <c r="J26" i="6"/>
  <c r="I27" i="6"/>
  <c r="I39" i="6"/>
  <c r="J46" i="6"/>
  <c r="C46" i="6" s="1"/>
  <c r="I47" i="6"/>
  <c r="J54" i="6"/>
  <c r="I55" i="6"/>
  <c r="I56" i="6"/>
  <c r="L65" i="6"/>
  <c r="J67" i="6"/>
  <c r="I68" i="6"/>
  <c r="I69" i="6"/>
  <c r="A4" i="8"/>
  <c r="A23" i="2"/>
  <c r="A40" i="2"/>
  <c r="A49" i="2"/>
  <c r="A65" i="2"/>
  <c r="B2" i="3"/>
  <c r="B6" i="3"/>
  <c r="B10" i="3"/>
  <c r="B14" i="3"/>
  <c r="B22" i="3"/>
  <c r="B26" i="3"/>
  <c r="B30" i="3"/>
  <c r="I4" i="4"/>
  <c r="B12" i="4"/>
  <c r="B20" i="4"/>
  <c r="A11" i="6"/>
  <c r="B45" i="4"/>
  <c r="A30" i="6" s="1"/>
  <c r="I74" i="4"/>
  <c r="B89" i="4"/>
  <c r="A63" i="6" s="1"/>
  <c r="K4" i="5"/>
  <c r="A15" i="2"/>
  <c r="A32" i="2"/>
  <c r="A50" i="2"/>
  <c r="A66" i="2"/>
  <c r="C6" i="3"/>
  <c r="C14" i="3"/>
  <c r="C22" i="3"/>
  <c r="C30" i="3"/>
  <c r="B27" i="4"/>
  <c r="B43" i="4"/>
  <c r="A28" i="6" s="1"/>
  <c r="A3" i="6"/>
  <c r="J19" i="6"/>
  <c r="C19" i="6" s="1"/>
  <c r="I20" i="6"/>
  <c r="J27" i="6"/>
  <c r="I29" i="6"/>
  <c r="I30" i="6"/>
  <c r="I31" i="6"/>
  <c r="I32" i="6"/>
  <c r="J39" i="6"/>
  <c r="I40" i="6"/>
  <c r="J47" i="6"/>
  <c r="C47" i="6" s="1"/>
  <c r="J55" i="6"/>
  <c r="C55" i="6" s="1"/>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s="1"/>
  <c r="B46" i="4"/>
  <c r="A31" i="6"/>
  <c r="B77" i="4"/>
  <c r="A55" i="6" s="1"/>
  <c r="A91" i="4"/>
  <c r="B2" i="5"/>
  <c r="M4" i="5"/>
  <c r="B3" i="6"/>
  <c r="J20" i="6"/>
  <c r="I21" i="6"/>
  <c r="J29" i="6"/>
  <c r="J30" i="6"/>
  <c r="J31" i="6"/>
  <c r="J32" i="6"/>
  <c r="J40" i="6"/>
  <c r="C40" i="6" s="1"/>
  <c r="I41" i="6"/>
  <c r="I49" i="6"/>
  <c r="J57" i="6"/>
  <c r="C57" i="6" s="1"/>
  <c r="I58" i="6"/>
  <c r="L67" i="6"/>
  <c r="A1" i="7"/>
  <c r="D4" i="8"/>
  <c r="C3" i="6"/>
  <c r="I4" i="6"/>
  <c r="I5" i="6"/>
  <c r="J21" i="6"/>
  <c r="I22" i="6"/>
  <c r="I34" i="6"/>
  <c r="J41" i="6"/>
  <c r="I42" i="6"/>
  <c r="J49" i="6"/>
  <c r="C49" i="6" s="1"/>
  <c r="I50" i="6"/>
  <c r="J58" i="6"/>
  <c r="I59" i="6"/>
  <c r="L68" i="6"/>
  <c r="B5" i="7"/>
  <c r="G4" i="8"/>
  <c r="A1" i="2"/>
  <c r="A10" i="2"/>
  <c r="A18" i="2"/>
  <c r="A27" i="2"/>
  <c r="A35" i="2"/>
  <c r="A44" i="2"/>
  <c r="A53" i="2"/>
  <c r="A61" i="2"/>
  <c r="A71" i="2"/>
  <c r="B4" i="3"/>
  <c r="B8" i="3"/>
  <c r="B12" i="3"/>
  <c r="B16" i="3"/>
  <c r="B20" i="3"/>
  <c r="B24" i="3"/>
  <c r="B28" i="3"/>
  <c r="B32" i="3"/>
  <c r="B8" i="4"/>
  <c r="A4" i="6" s="1"/>
  <c r="B16" i="4"/>
  <c r="A8" i="6"/>
  <c r="B25" i="4"/>
  <c r="A13" i="6" s="1"/>
  <c r="B37" i="4"/>
  <c r="A23" i="6"/>
  <c r="B47" i="4"/>
  <c r="A32" i="6" s="1"/>
  <c r="B61" i="4"/>
  <c r="A43" i="6"/>
  <c r="B74" i="4"/>
  <c r="A53" i="6" s="1"/>
  <c r="B81" i="4"/>
  <c r="A58" i="6"/>
  <c r="B3" i="5"/>
  <c r="G4" i="5"/>
  <c r="O4" i="5"/>
  <c r="A1" i="6"/>
  <c r="D3" i="6"/>
  <c r="J4" i="6"/>
  <c r="C4" i="6" s="1"/>
  <c r="J5" i="6"/>
  <c r="C5" i="6" s="1"/>
  <c r="I6" i="6"/>
  <c r="I7" i="6"/>
  <c r="I8" i="6"/>
  <c r="I9" i="6"/>
  <c r="I10" i="6"/>
  <c r="I11" i="6"/>
  <c r="I12" i="6"/>
  <c r="J22" i="6"/>
  <c r="C22" i="6" s="1"/>
  <c r="J34" i="6"/>
  <c r="C34" i="6" s="1"/>
  <c r="I35" i="6"/>
  <c r="J42" i="6"/>
  <c r="J50" i="6"/>
  <c r="C50" i="6" s="1"/>
  <c r="I51" i="6"/>
  <c r="J59" i="6"/>
  <c r="I60" i="6"/>
  <c r="C5" i="7"/>
  <c r="D1" i="6"/>
  <c r="J6" i="6"/>
  <c r="J7" i="6"/>
  <c r="J8" i="6"/>
  <c r="C8" i="6"/>
  <c r="J9" i="6"/>
  <c r="C9" i="6" s="1"/>
  <c r="J10" i="6"/>
  <c r="C10" i="6"/>
  <c r="J11" i="6"/>
  <c r="C11" i="6" s="1"/>
  <c r="J12" i="6"/>
  <c r="I24" i="6"/>
  <c r="J35" i="6"/>
  <c r="I36" i="6"/>
  <c r="I44" i="6"/>
  <c r="J51" i="6"/>
  <c r="I52" i="6"/>
  <c r="J60" i="6"/>
  <c r="I62" i="6"/>
  <c r="I65" i="6"/>
  <c r="D5" i="7"/>
  <c r="B10" i="4"/>
  <c r="A6" i="6"/>
  <c r="B18" i="4"/>
  <c r="A10" i="6" s="1"/>
  <c r="G25" i="4"/>
  <c r="B44" i="4"/>
  <c r="A29" i="6"/>
  <c r="B49" i="4"/>
  <c r="A33" i="6" s="1"/>
  <c r="B85" i="4"/>
  <c r="A60" i="6"/>
  <c r="A4" i="5"/>
  <c r="I4" i="5"/>
  <c r="I14" i="6"/>
  <c r="I15" i="6"/>
  <c r="I16" i="6"/>
  <c r="I17" i="6"/>
  <c r="J24" i="6"/>
  <c r="I25" i="6"/>
  <c r="J36" i="6"/>
  <c r="I37" i="6"/>
  <c r="J44" i="6"/>
  <c r="I45" i="6"/>
  <c r="J52" i="6"/>
  <c r="J62" i="6"/>
  <c r="I63" i="6"/>
  <c r="I64" i="6"/>
  <c r="J65" i="6"/>
  <c r="C65" i="6" s="1"/>
  <c r="I66" i="6"/>
  <c r="B56"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T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T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T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T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s="1"/>
  <c r="B51" i="4"/>
  <c r="A35" i="6"/>
  <c r="B69" i="4"/>
  <c r="A50" i="6" s="1"/>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A24" i="6"/>
  <c r="B68" i="4"/>
  <c r="A49" i="6" s="1"/>
  <c r="B62" i="4"/>
  <c r="A44" i="6"/>
  <c r="B50" i="4"/>
  <c r="A34" i="6" s="1"/>
  <c r="B56" i="4"/>
  <c r="A39" i="6"/>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s="1"/>
  <c r="B71" i="4"/>
  <c r="A52" i="6"/>
  <c r="B59" i="4"/>
  <c r="A42" i="6" s="1"/>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s="1"/>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s="1"/>
  <c r="B58" i="4"/>
  <c r="A41" i="6" s="1"/>
  <c r="A14" i="6"/>
  <c r="B32" i="4"/>
  <c r="A19" i="6" s="1"/>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s="1"/>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51" i="6"/>
  <c r="D19" i="6"/>
  <c r="K65" i="6"/>
  <c r="D24" i="6"/>
  <c r="X100" i="5"/>
  <c r="D27" i="6"/>
  <c r="C27" i="6"/>
  <c r="C36" i="6"/>
  <c r="C42" i="6"/>
  <c r="C41" i="6"/>
  <c r="C20" i="6"/>
  <c r="D20" i="6"/>
  <c r="C2" i="6"/>
  <c r="B2" i="6"/>
  <c r="F57" i="6"/>
  <c r="H57" i="6"/>
  <c r="H54" i="6"/>
  <c r="F62" i="6"/>
  <c r="H62" i="6"/>
  <c r="F58" i="6"/>
  <c r="H58" i="6"/>
  <c r="F60" i="6"/>
  <c r="H60" i="6"/>
  <c r="F63" i="6"/>
  <c r="H63" i="6"/>
  <c r="F59" i="6"/>
  <c r="H59" i="6"/>
  <c r="F55" i="6"/>
  <c r="D25" i="6"/>
  <c r="C25" i="6"/>
  <c r="D26" i="6"/>
  <c r="C26" i="6"/>
  <c r="D21" i="6"/>
  <c r="C21" i="6"/>
  <c r="D22" i="6"/>
  <c r="H47" i="6"/>
  <c r="D47" i="6"/>
  <c r="C52"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D34" i="6"/>
  <c r="D31" i="6"/>
  <c r="C30" i="6"/>
  <c r="D30" i="6"/>
  <c r="C32" i="6"/>
  <c r="D32" i="6"/>
  <c r="R16" i="5"/>
  <c r="I16" i="5"/>
  <c r="H16" i="5"/>
  <c r="J16" i="5"/>
  <c r="F16" i="5"/>
  <c r="I10" i="5"/>
  <c r="F10" i="5"/>
  <c r="R10" i="5"/>
  <c r="J10" i="5"/>
  <c r="H10" i="5"/>
  <c r="H13" i="5"/>
  <c r="R13" i="5"/>
  <c r="J13" i="5"/>
  <c r="I13" i="5"/>
  <c r="F13" i="5"/>
  <c r="H7" i="5"/>
  <c r="R7" i="5"/>
  <c r="F7" i="5"/>
  <c r="I7" i="5"/>
  <c r="J7" i="5"/>
  <c r="H17" i="5"/>
  <c r="I17" i="5"/>
  <c r="J17" i="5"/>
  <c r="R17" i="5"/>
  <c r="F17" i="5"/>
  <c r="G66" i="6"/>
  <c r="H66" i="6"/>
  <c r="C66" i="6"/>
  <c r="G67" i="6"/>
  <c r="H67" i="6"/>
  <c r="D67" i="6"/>
  <c r="G65" i="6"/>
  <c r="H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C60" i="6"/>
  <c r="D60" i="6"/>
  <c r="D58" i="6"/>
  <c r="C58" i="6"/>
  <c r="D63" i="6"/>
  <c r="C63" i="6"/>
  <c r="C62" i="6"/>
  <c r="D62" i="6"/>
  <c r="C54" i="6"/>
  <c r="D54" i="6"/>
  <c r="D57" i="6"/>
  <c r="F56" i="6"/>
  <c r="H56" i="6"/>
  <c r="H55" i="6"/>
  <c r="D59" i="6"/>
  <c r="C59" i="6"/>
  <c r="T15" i="5"/>
  <c r="T16" i="5"/>
  <c r="T13" i="5"/>
  <c r="T17" i="5"/>
  <c r="T14" i="5"/>
  <c r="T12" i="5"/>
  <c r="T10" i="5"/>
  <c r="T7" i="5"/>
  <c r="T9" i="5"/>
  <c r="T11" i="5"/>
  <c r="T8" i="5"/>
  <c r="C68" i="6"/>
  <c r="X13" i="5"/>
  <c r="X10" i="5"/>
  <c r="D65" i="6"/>
  <c r="X9" i="5"/>
  <c r="X12" i="5"/>
  <c r="X14" i="5"/>
  <c r="X17" i="5"/>
  <c r="D66" i="6"/>
  <c r="C67" i="6"/>
  <c r="X11" i="5"/>
  <c r="X15" i="5"/>
  <c r="X8" i="5"/>
  <c r="X7" i="5"/>
  <c r="X16" i="5"/>
  <c r="D55" i="6"/>
  <c r="D56" i="6"/>
  <c r="C56" i="6"/>
  <c r="S17" i="5"/>
  <c r="S12" i="5"/>
  <c r="S16" i="5"/>
  <c r="S15" i="5"/>
  <c r="S13" i="5"/>
  <c r="S14" i="5"/>
  <c r="S10" i="5"/>
  <c r="S11" i="5"/>
  <c r="S8" i="5"/>
  <c r="S9" i="5"/>
  <c r="S7" i="5"/>
  <c r="G64" i="6" a="1"/>
  <c r="G64" i="6" l="1"/>
  <c r="B64" i="4"/>
  <c r="A46" i="6" s="1"/>
  <c r="B64" i="6" l="1"/>
  <c r="H64" i="6"/>
  <c r="C64" i="6" l="1"/>
  <c r="H70" i="6"/>
  <c r="D2" i="6" s="1"/>
  <c r="D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<sst xmlns="http://schemas.openxmlformats.org/spreadsheetml/2006/main" count="22115" uniqueCount="15655">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</sst>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62">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abSelected="1"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56"/>
      <c r="B2" s="35" t="s">
        <v>847</v>
      </c>
      <c r="C2" s="33"/>
      <c r="D2" s="199"/>
      <c r="E2" s="3"/>
      <c r="F2" s="33"/>
      <c r="G2" s="31"/>
    </row>
    <row r="3" spans="1:7">
      <c r="A3" s="356"/>
      <c r="B3" s="5" t="s">
        <v>839</v>
      </c>
      <c r="C3" s="6"/>
      <c r="D3" s="200"/>
      <c r="E3" s="3"/>
      <c r="F3" s="6"/>
      <c r="G3" s="31"/>
    </row>
    <row r="4" spans="1:7" ht="15.75">
      <c r="A4" s="356"/>
      <c r="B4" s="38" t="s">
        <v>849</v>
      </c>
      <c r="C4" s="7"/>
      <c r="D4" s="201"/>
      <c r="E4" s="3"/>
      <c r="F4" s="7"/>
      <c r="G4" s="31"/>
    </row>
    <row r="5" spans="1:7">
      <c r="A5" s="356"/>
      <c r="B5" s="37" t="s">
        <v>1040</v>
      </c>
      <c r="C5" s="4"/>
      <c r="D5" s="202"/>
      <c r="E5" s="3"/>
      <c r="F5" s="4"/>
      <c r="G5" s="31"/>
    </row>
    <row r="6" spans="1:7">
      <c r="A6" s="356"/>
      <c r="B6" s="8"/>
      <c r="C6" s="8"/>
      <c r="D6" s="203"/>
      <c r="E6" s="8"/>
      <c r="F6" s="8"/>
      <c r="G6" s="31"/>
    </row>
    <row r="7" spans="1:7">
      <c r="A7" s="356"/>
      <c r="B7" s="8"/>
      <c r="C7" s="8"/>
      <c r="D7" s="203"/>
      <c r="E7" s="8"/>
      <c r="F7" s="8"/>
      <c r="G7" s="31"/>
    </row>
    <row r="8" spans="1:7">
      <c r="A8" s="356"/>
      <c r="B8" s="8"/>
      <c r="C8" s="8"/>
      <c r="D8" s="203"/>
      <c r="E8" s="8"/>
      <c r="F8" s="8"/>
      <c r="G8" s="31"/>
    </row>
    <row r="9" spans="1:7">
      <c r="A9" s="356"/>
      <c r="B9" s="359" t="s">
        <v>850</v>
      </c>
      <c r="C9" s="359"/>
      <c r="D9" s="359"/>
      <c r="E9" s="359"/>
      <c r="F9" s="359"/>
      <c r="G9" s="31"/>
    </row>
    <row r="10" spans="1:7" ht="27" customHeight="1">
      <c r="A10" s="356"/>
      <c r="B10" s="360" t="s">
        <v>438</v>
      </c>
      <c r="C10" s="360"/>
      <c r="D10" s="360"/>
      <c r="E10" s="360"/>
      <c r="F10" s="360"/>
      <c r="G10" s="31"/>
    </row>
    <row r="11" spans="1:7" ht="27" customHeight="1">
      <c r="A11" s="356"/>
      <c r="B11" s="361"/>
      <c r="C11" s="361"/>
      <c r="D11" s="361"/>
      <c r="E11" s="361"/>
      <c r="F11" s="361"/>
      <c r="G11" s="31"/>
    </row>
    <row r="12" spans="1:7">
      <c r="A12" s="356"/>
      <c r="B12" s="39" t="s">
        <v>848</v>
      </c>
      <c r="C12" s="40" t="s">
        <v>851</v>
      </c>
      <c r="D12" s="204" t="s">
        <v>852</v>
      </c>
      <c r="E12" s="40" t="s">
        <v>612</v>
      </c>
      <c r="F12" s="40" t="s">
        <v>613</v>
      </c>
      <c r="G12" s="31"/>
    </row>
    <row r="13" spans="1:7" ht="33.75">
      <c r="A13" s="356"/>
      <c r="B13" s="2">
        <v>1</v>
      </c>
      <c r="C13" s="34" t="s">
        <v>1088</v>
      </c>
      <c r="D13" s="36" t="s">
        <v>876</v>
      </c>
      <c r="E13" s="187" t="s">
        <v>853</v>
      </c>
      <c r="F13" s="187"/>
      <c r="G13" s="31"/>
    </row>
    <row r="14" spans="1:7" ht="33.75">
      <c r="A14" s="356"/>
      <c r="B14" s="2">
        <v>2</v>
      </c>
      <c r="C14" s="34" t="s">
        <v>1088</v>
      </c>
      <c r="D14" s="36" t="s">
        <v>1025</v>
      </c>
      <c r="E14" s="187" t="s">
        <v>530</v>
      </c>
      <c r="F14" s="187" t="s">
        <v>531</v>
      </c>
      <c r="G14" s="31"/>
    </row>
    <row r="15" spans="1:7" ht="89.1" customHeight="1">
      <c r="A15" s="356"/>
      <c r="B15" s="362">
        <v>2.0099999999999998</v>
      </c>
      <c r="C15" s="365" t="s">
        <v>1088</v>
      </c>
      <c r="D15" s="368" t="s">
        <v>2263</v>
      </c>
      <c r="E15" s="188" t="s">
        <v>614</v>
      </c>
      <c r="F15" s="188" t="s">
        <v>617</v>
      </c>
      <c r="G15" s="31"/>
    </row>
    <row r="16" spans="1:7" ht="99" customHeight="1">
      <c r="A16" s="356"/>
      <c r="B16" s="363"/>
      <c r="C16" s="366"/>
      <c r="D16" s="369"/>
      <c r="E16" s="189"/>
      <c r="F16" s="189" t="s">
        <v>615</v>
      </c>
      <c r="G16" s="31"/>
    </row>
    <row r="17" spans="1:7" ht="63" customHeight="1">
      <c r="A17" s="356"/>
      <c r="B17" s="364"/>
      <c r="C17" s="367"/>
      <c r="D17" s="370"/>
      <c r="E17" s="34"/>
      <c r="F17" s="34" t="s">
        <v>616</v>
      </c>
      <c r="G17" s="31"/>
    </row>
    <row r="18" spans="1:7" ht="117" customHeight="1">
      <c r="A18" s="356"/>
      <c r="B18" s="362">
        <v>2.02</v>
      </c>
      <c r="C18" s="365" t="s">
        <v>1088</v>
      </c>
      <c r="D18" s="368" t="s">
        <v>2264</v>
      </c>
      <c r="E18" s="188" t="s">
        <v>439</v>
      </c>
      <c r="F18" s="188" t="s">
        <v>525</v>
      </c>
      <c r="G18" s="31"/>
    </row>
    <row r="19" spans="1:7" ht="71.099999999999994" customHeight="1">
      <c r="A19" s="356"/>
      <c r="B19" s="363"/>
      <c r="C19" s="366"/>
      <c r="D19" s="369"/>
      <c r="E19" s="189" t="s">
        <v>529</v>
      </c>
      <c r="F19" s="189" t="s">
        <v>440</v>
      </c>
      <c r="G19" s="31"/>
    </row>
    <row r="20" spans="1:7" ht="90.75" customHeight="1">
      <c r="A20" s="356"/>
      <c r="B20" s="363"/>
      <c r="C20" s="366"/>
      <c r="D20" s="369"/>
      <c r="E20" s="189"/>
      <c r="F20" s="189" t="s">
        <v>619</v>
      </c>
      <c r="G20" s="31"/>
    </row>
    <row r="21" spans="1:7" ht="74.25" customHeight="1">
      <c r="A21" s="356"/>
      <c r="B21" s="364"/>
      <c r="C21" s="367"/>
      <c r="D21" s="370"/>
      <c r="E21" s="34"/>
      <c r="F21" s="34" t="s">
        <v>618</v>
      </c>
      <c r="G21" s="31"/>
    </row>
    <row r="22" spans="1:7" ht="90" customHeight="1">
      <c r="A22" s="356"/>
      <c r="B22" s="374">
        <v>2.0299999999999998</v>
      </c>
      <c r="C22" s="374" t="s">
        <v>822</v>
      </c>
      <c r="D22" s="377" t="s">
        <v>2265</v>
      </c>
      <c r="E22" s="365" t="s">
        <v>437</v>
      </c>
      <c r="F22" s="188" t="s">
        <v>460</v>
      </c>
      <c r="G22" s="31"/>
    </row>
    <row r="23" spans="1:7" ht="109.5" customHeight="1">
      <c r="A23" s="356"/>
      <c r="B23" s="375"/>
      <c r="C23" s="375"/>
      <c r="D23" s="378"/>
      <c r="E23" s="366"/>
      <c r="F23" s="189" t="s">
        <v>823</v>
      </c>
      <c r="G23" s="31"/>
    </row>
    <row r="24" spans="1:7" ht="74.25" customHeight="1">
      <c r="A24" s="356"/>
      <c r="B24" s="376"/>
      <c r="C24" s="376"/>
      <c r="D24" s="379"/>
      <c r="E24" s="367"/>
      <c r="F24" s="34" t="s">
        <v>436</v>
      </c>
      <c r="G24" s="31"/>
    </row>
    <row r="25" spans="1:7" ht="72" customHeight="1">
      <c r="A25" s="356"/>
      <c r="B25" s="2" t="s">
        <v>458</v>
      </c>
      <c r="C25" s="34" t="s">
        <v>459</v>
      </c>
      <c r="D25" s="36" t="s">
        <v>2266</v>
      </c>
      <c r="E25" s="34" t="s">
        <v>2261</v>
      </c>
      <c r="F25" s="34" t="s">
        <v>461</v>
      </c>
      <c r="G25" s="31"/>
    </row>
    <row r="26" spans="1:7" ht="98.1" customHeight="1">
      <c r="A26" s="356"/>
      <c r="B26" s="371">
        <v>3</v>
      </c>
      <c r="C26" s="362" t="s">
        <v>70</v>
      </c>
      <c r="D26" s="368" t="s">
        <v>2267</v>
      </c>
      <c r="E26" s="365" t="s">
        <v>0</v>
      </c>
      <c r="F26" s="188" t="s">
        <v>64</v>
      </c>
      <c r="G26" s="31"/>
    </row>
    <row r="27" spans="1:7" ht="90" customHeight="1">
      <c r="A27" s="356"/>
      <c r="B27" s="372"/>
      <c r="C27" s="363"/>
      <c r="D27" s="369"/>
      <c r="E27" s="366"/>
      <c r="F27" s="189" t="s">
        <v>59</v>
      </c>
      <c r="G27" s="31"/>
    </row>
    <row r="28" spans="1:7" ht="19.350000000000001" customHeight="1">
      <c r="A28" s="356"/>
      <c r="B28" s="372"/>
      <c r="C28" s="363"/>
      <c r="D28" s="369"/>
      <c r="E28" s="366"/>
      <c r="F28" s="189" t="s">
        <v>60</v>
      </c>
      <c r="G28" s="31"/>
    </row>
    <row r="29" spans="1:7" ht="74.650000000000006" customHeight="1">
      <c r="A29" s="356"/>
      <c r="B29" s="372"/>
      <c r="C29" s="363"/>
      <c r="D29" s="369"/>
      <c r="E29" s="366"/>
      <c r="F29" s="189" t="s">
        <v>61</v>
      </c>
      <c r="G29" s="31"/>
    </row>
    <row r="30" spans="1:7" ht="62.65" customHeight="1">
      <c r="A30" s="356"/>
      <c r="B30" s="372"/>
      <c r="C30" s="363"/>
      <c r="D30" s="369"/>
      <c r="E30" s="366"/>
      <c r="F30" s="189" t="s">
        <v>62</v>
      </c>
      <c r="G30" s="31"/>
    </row>
    <row r="31" spans="1:7" ht="81" customHeight="1">
      <c r="A31" s="356"/>
      <c r="B31" s="372"/>
      <c r="C31" s="363"/>
      <c r="D31" s="369"/>
      <c r="E31" s="366"/>
      <c r="F31" s="189" t="s">
        <v>63</v>
      </c>
      <c r="G31" s="31"/>
    </row>
    <row r="32" spans="1:7" ht="48.75" customHeight="1">
      <c r="A32" s="356"/>
      <c r="B32" s="372"/>
      <c r="C32" s="363"/>
      <c r="D32" s="369"/>
      <c r="E32" s="366"/>
      <c r="F32" s="189" t="s">
        <v>66</v>
      </c>
      <c r="G32" s="31"/>
    </row>
    <row r="33" spans="1:7" ht="98.65" customHeight="1">
      <c r="A33" s="356"/>
      <c r="B33" s="372"/>
      <c r="C33" s="363"/>
      <c r="D33" s="369"/>
      <c r="E33" s="366"/>
      <c r="F33" s="189" t="s">
        <v>65</v>
      </c>
      <c r="G33" s="31"/>
    </row>
    <row r="34" spans="1:7" ht="89.1" customHeight="1">
      <c r="A34" s="356"/>
      <c r="B34" s="372"/>
      <c r="C34" s="363"/>
      <c r="D34" s="369"/>
      <c r="E34" s="366"/>
      <c r="F34" s="189" t="s">
        <v>67</v>
      </c>
      <c r="G34" s="31"/>
    </row>
    <row r="35" spans="1:7" ht="29.1" customHeight="1">
      <c r="A35" s="356"/>
      <c r="B35" s="372"/>
      <c r="C35" s="363"/>
      <c r="D35" s="369"/>
      <c r="E35" s="366"/>
      <c r="F35" s="189" t="s">
        <v>68</v>
      </c>
      <c r="G35" s="31"/>
    </row>
    <row r="36" spans="1:7" ht="126.75">
      <c r="A36" s="356"/>
      <c r="B36" s="373"/>
      <c r="C36" s="364"/>
      <c r="D36" s="370"/>
      <c r="E36" s="367"/>
      <c r="F36" s="190" t="s">
        <v>69</v>
      </c>
      <c r="G36" s="31"/>
    </row>
    <row r="37" spans="1:7" ht="112.5">
      <c r="A37" s="356"/>
      <c r="B37" s="163">
        <v>3.01</v>
      </c>
      <c r="C37" s="164" t="s">
        <v>70</v>
      </c>
      <c r="D37" s="36" t="s">
        <v>2268</v>
      </c>
      <c r="E37" s="191" t="s">
        <v>1328</v>
      </c>
      <c r="F37" s="192" t="s">
        <v>1434</v>
      </c>
      <c r="G37" s="31"/>
    </row>
    <row r="38" spans="1:7" ht="101.25">
      <c r="A38" s="356"/>
      <c r="B38" s="163">
        <v>3.02</v>
      </c>
      <c r="C38" s="164" t="s">
        <v>1361</v>
      </c>
      <c r="D38" s="36" t="s">
        <v>2269</v>
      </c>
      <c r="E38" s="191" t="s">
        <v>1376</v>
      </c>
      <c r="F38" s="192" t="s">
        <v>1435</v>
      </c>
      <c r="G38" s="31"/>
    </row>
    <row r="39" spans="1:7" ht="101.25">
      <c r="A39" s="356"/>
      <c r="B39" s="173">
        <v>4</v>
      </c>
      <c r="C39" s="172" t="s">
        <v>1531</v>
      </c>
      <c r="D39" s="36" t="s">
        <v>2270</v>
      </c>
      <c r="E39" s="34" t="s">
        <v>2213</v>
      </c>
      <c r="F39" s="34" t="s">
        <v>1532</v>
      </c>
      <c r="G39" s="31"/>
    </row>
    <row r="40" spans="1:7" ht="56.25">
      <c r="A40" s="356"/>
      <c r="B40" s="163">
        <v>4.01</v>
      </c>
      <c r="C40" s="172" t="s">
        <v>1531</v>
      </c>
      <c r="D40" s="36" t="s">
        <v>2272</v>
      </c>
      <c r="E40" s="34" t="s">
        <v>2227</v>
      </c>
      <c r="F40" s="34" t="s">
        <v>2231</v>
      </c>
      <c r="G40" s="31"/>
    </row>
    <row r="41" spans="1:7" ht="56.25">
      <c r="A41" s="356"/>
      <c r="B41" s="163" t="s">
        <v>2259</v>
      </c>
      <c r="C41" s="172" t="s">
        <v>1531</v>
      </c>
      <c r="D41" s="36" t="s">
        <v>2271</v>
      </c>
      <c r="E41" s="34" t="s">
        <v>2262</v>
      </c>
      <c r="F41" s="34" t="s">
        <v>2260</v>
      </c>
      <c r="G41" s="31"/>
    </row>
    <row r="42" spans="1:7" ht="56.25">
      <c r="A42" s="356"/>
      <c r="B42" s="163" t="s">
        <v>2295</v>
      </c>
      <c r="C42" s="172" t="s">
        <v>1531</v>
      </c>
      <c r="D42" s="36" t="s">
        <v>2302</v>
      </c>
      <c r="E42" s="34" t="s">
        <v>2261</v>
      </c>
      <c r="F42" s="34" t="s">
        <v>2296</v>
      </c>
      <c r="G42" s="31"/>
    </row>
    <row r="43" spans="1:7" ht="123.75">
      <c r="A43" s="356"/>
      <c r="B43" s="184">
        <v>4.0999999999999996</v>
      </c>
      <c r="C43" s="172" t="s">
        <v>2301</v>
      </c>
      <c r="D43" s="185">
        <v>42867</v>
      </c>
      <c r="E43" s="193" t="s">
        <v>2304</v>
      </c>
      <c r="F43" s="34" t="s">
        <v>2303</v>
      </c>
      <c r="G43" s="31"/>
    </row>
    <row r="44" spans="1:7" ht="78.75">
      <c r="A44" s="356"/>
      <c r="B44" s="184">
        <v>4.2</v>
      </c>
      <c r="C44" s="172" t="s">
        <v>2301</v>
      </c>
      <c r="D44" s="185">
        <v>42704</v>
      </c>
      <c r="E44" s="193" t="s">
        <v>2503</v>
      </c>
      <c r="F44" s="34" t="s">
        <v>2478</v>
      </c>
      <c r="G44" s="31"/>
    </row>
    <row r="45" spans="1:7" ht="157.5">
      <c r="A45" s="356"/>
      <c r="B45" s="233">
        <v>5</v>
      </c>
      <c r="C45" s="172" t="s">
        <v>2301</v>
      </c>
      <c r="D45" s="185">
        <v>42867</v>
      </c>
      <c r="E45" s="193" t="s">
        <v>12784</v>
      </c>
      <c r="F45" s="34" t="s">
        <v>12506</v>
      </c>
      <c r="G45" s="31"/>
    </row>
    <row r="46" spans="1:7" ht="45">
      <c r="A46" s="356"/>
      <c r="B46" s="184">
        <v>5.01</v>
      </c>
      <c r="C46" s="172" t="s">
        <v>2301</v>
      </c>
      <c r="D46" s="185">
        <v>42907</v>
      </c>
      <c r="E46" s="193" t="s">
        <v>15650</v>
      </c>
      <c r="F46" s="34" t="s">
        <v>12506</v>
      </c>
      <c r="G46" s="31"/>
    </row>
    <row r="47" spans="1:7" ht="67.5">
      <c r="A47" s="356"/>
      <c r="B47" s="184">
        <v>5.0999999999999996</v>
      </c>
      <c r="C47" s="172" t="s">
        <v>2301</v>
      </c>
      <c r="D47" s="185">
        <v>43070</v>
      </c>
      <c r="E47" s="193" t="s">
        <v>12994</v>
      </c>
      <c r="F47" s="34" t="s">
        <v>12995</v>
      </c>
      <c r="G47" s="31"/>
    </row>
    <row r="48" spans="1:7" ht="56.25">
      <c r="A48" s="356"/>
      <c r="B48" s="184">
        <v>5.1100000000000003</v>
      </c>
      <c r="C48" s="172" t="s">
        <v>13232</v>
      </c>
      <c r="D48" s="185">
        <v>43217</v>
      </c>
      <c r="E48" s="193" t="s">
        <v>13358</v>
      </c>
      <c r="F48" s="34" t="s">
        <v>13266</v>
      </c>
      <c r="G48" s="31"/>
    </row>
    <row r="49" spans="1:7" ht="56.25">
      <c r="A49" s="356"/>
      <c r="B49" s="184">
        <v>5.12</v>
      </c>
      <c r="C49" s="172" t="s">
        <v>13232</v>
      </c>
      <c r="D49" s="185">
        <v>43581</v>
      </c>
      <c r="E49" s="193" t="s">
        <v>13358</v>
      </c>
      <c r="F49" s="34" t="s">
        <v>13920</v>
      </c>
      <c r="G49" s="31"/>
    </row>
    <row r="50" spans="1:7" ht="78.75">
      <c r="A50" s="356"/>
      <c r="B50" s="233">
        <v>6</v>
      </c>
      <c r="C50" s="172" t="s">
        <v>13232</v>
      </c>
      <c r="D50" s="185">
        <v>43964</v>
      </c>
      <c r="E50" s="193" t="s">
        <v>14138</v>
      </c>
      <c r="F50" s="34" t="s">
        <v>13925</v>
      </c>
      <c r="G50" s="31"/>
    </row>
    <row r="51" spans="1:7" ht="45">
      <c r="A51" s="356"/>
      <c r="B51" s="184">
        <v>6.01</v>
      </c>
      <c r="C51" s="172" t="s">
        <v>13232</v>
      </c>
      <c r="D51" s="185">
        <v>43970</v>
      </c>
      <c r="E51" s="193" t="s">
        <v>15651</v>
      </c>
      <c r="F51" s="193" t="s">
        <v>13925</v>
      </c>
      <c r="G51" s="31"/>
    </row>
    <row r="52" spans="1:7" ht="45">
      <c r="A52" s="356"/>
      <c r="B52" s="184">
        <v>6.1</v>
      </c>
      <c r="C52" s="172" t="s">
        <v>13232</v>
      </c>
      <c r="D52" s="185">
        <v>44314</v>
      </c>
      <c r="E52" s="193" t="s">
        <v>15631</v>
      </c>
      <c r="F52" s="193" t="s">
        <v>15144</v>
      </c>
      <c r="G52" s="31"/>
    </row>
    <row r="53" spans="1:7" ht="45">
      <c r="A53" s="356"/>
      <c r="B53" s="184">
        <v>6.2</v>
      </c>
      <c r="C53" s="172" t="s">
        <v>13232</v>
      </c>
      <c r="D53" s="185">
        <v>44678</v>
      </c>
      <c r="E53" s="193" t="s">
        <v>15631</v>
      </c>
      <c r="F53" s="193" t="s">
        <v>15624</v>
      </c>
      <c r="G53" s="31"/>
    </row>
    <row r="54" spans="1:7" ht="45">
      <c r="A54" s="356"/>
      <c r="B54" s="184">
        <v>6.21</v>
      </c>
      <c r="C54" s="172" t="s">
        <v>13232</v>
      </c>
      <c r="D54" s="185">
        <v>44687</v>
      </c>
      <c r="E54" s="193" t="s">
        <v>15652</v>
      </c>
      <c r="F54" s="193" t="s">
        <v>15624</v>
      </c>
      <c r="G54" s="31"/>
    </row>
    <row r="55" spans="1:7" ht="45">
      <c r="A55" s="356"/>
      <c r="B55" s="184">
        <v>6.22</v>
      </c>
      <c r="C55" s="172" t="s">
        <v>13232</v>
      </c>
      <c r="D55" s="348">
        <v>44692</v>
      </c>
      <c r="E55" s="193" t="s">
        <v>15651</v>
      </c>
      <c r="F55" s="193" t="s">
        <v>15624</v>
      </c>
      <c r="G55" s="31"/>
    </row>
    <row r="56" spans="1:7" ht="13.5" thickBot="1">
      <c r="A56" s="357"/>
      <c r="B56" s="358" t="str">
        <f ca="1">OFFSET(L!$C$1,MATCH("General"&amp;"Cpy",L!$A:$A,0)-1,SL,,)</f>
        <v>© 2022 Responsible Minerals Initiative. All rights reserved.</v>
      </c>
      <c r="C56" s="358"/>
      <c r="D56" s="358"/>
      <c r="E56" s="358"/>
      <c r="F56" s="358"/>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1F991E39-D21A-4DF2-B481-5285E72C6CF9}"/>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8F88CBE5-0EF6-46BA-A215-1F20D254C973}"/>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80"/>
      <c r="B1" s="381"/>
      <c r="C1" s="381"/>
      <c r="D1" s="382"/>
    </row>
    <row r="2" spans="1:5" ht="71.25" customHeight="1">
      <c r="A2" s="84"/>
      <c r="B2" s="159" t="str">
        <f ca="1">OFFSET(L!$C$1,MATCH("Definitions"&amp;ADDRESS(ROW(),COLUMN(),4),L!$A:$A,0)-1,SL,,)</f>
        <v>ITEM</v>
      </c>
      <c r="C2" s="159" t="str">
        <f ca="1">OFFSET(L!$C$1,MATCH("Definitions"&amp;ADDRESS(ROW(),COLUMN(),4),L!$A:$A,0)-1,SL,,)</f>
        <v>DEFINITION</v>
      </c>
      <c r="D2" s="384"/>
      <c r="E2" s="121"/>
    </row>
    <row r="3" spans="1:5" ht="64.150000000000006" customHeight="1">
      <c r="A3" s="84"/>
      <c r="B3" s="71" t="str">
        <f ca="1">OFFSET(L!$C$1,MATCH("Definitions"&amp;ADDRESS(ROW(),COLUMN(),4),L!$A:$A,0)-1,SL,,)</f>
        <v>3TG</v>
      </c>
      <c r="C3" s="71" t="str">
        <f ca="1">OFFSET(L!$C$1,MATCH("Definitions"&amp;ADDRESS(ROW(),COLUMN(),4),L!$A:$A,0)-1,SL,,)</f>
        <v>Tantalum, tin, tungsten, gold</v>
      </c>
      <c r="D3" s="384"/>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4"/>
      <c r="E9" s="122" t="s">
        <v>1313</v>
      </c>
    </row>
    <row r="10" spans="1:5" ht="45">
      <c r="A10" s="84"/>
      <c r="B10" s="71" t="str">
        <f ca="1">OFFSET(L!$C$1,MATCH("Definitions"&amp;ADDRESS(ROW(),COLUMN(),4),L!$A:$A,0)-1,SL,,)</f>
        <v>DRC</v>
      </c>
      <c r="C10" s="71" t="str">
        <f ca="1">OFFSET(L!$C$1,MATCH("Definitions"&amp;ADDRESS(ROW(),COLUMN(),4),L!$A:$A,0)-1,SL,,)</f>
        <v>Democratic Republic of Congo</v>
      </c>
      <c r="D10" s="384"/>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4"/>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4"/>
      <c r="E20" s="122"/>
    </row>
    <row r="21" spans="1:5" ht="15">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4"/>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2"/>
    </row>
    <row r="32" spans="1:5" ht="15">
      <c r="A32" s="84"/>
      <c r="B32" s="383" t="str">
        <f ca="1">OFFSET(L!$C$1,MATCH("General"&amp;"Cpy",L!$A:$A,0)-1,SL,,)</f>
        <v>© 2022 Responsible Minerals Initiative. All rights reserved.</v>
      </c>
      <c r="C32" s="383"/>
      <c r="D32" s="384"/>
      <c r="E32" s="122"/>
    </row>
    <row r="33" spans="1:4" ht="13.5" thickBot="1">
      <c r="A33" s="85"/>
      <c r="B33" s="176"/>
      <c r="C33" s="176"/>
      <c r="D33" s="38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zoomScalePageLayoutView="70" workbookViewId="0">
      <selection activeCell="D8" sqref="D8:J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04"/>
      <c r="B1" s="405"/>
      <c r="C1" s="405"/>
      <c r="D1" s="405"/>
      <c r="E1" s="405"/>
      <c r="F1" s="405"/>
      <c r="G1" s="405"/>
      <c r="H1" s="405"/>
      <c r="I1" s="405"/>
      <c r="J1" s="405"/>
      <c r="K1" s="406"/>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07" t="str">
        <f ca="1">OFFSET(L!$C$1,MATCH("Declaration"&amp;ADDRESS(ROW(),COLUMN(),4),L!$A:$A,0)-1,SL,,)</f>
        <v>Conflict Minerals Reporting Template (CMRT)</v>
      </c>
      <c r="E2" s="408"/>
      <c r="F2" s="408"/>
      <c r="G2" s="408"/>
      <c r="H2" s="408"/>
      <c r="I2" s="408"/>
      <c r="J2" s="409"/>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20"/>
      <c r="G3" s="420"/>
      <c r="H3" s="420"/>
      <c r="I3" s="175"/>
      <c r="J3" s="160" t="s">
        <v>15654</v>
      </c>
      <c r="K3" s="44"/>
      <c r="L3" s="133"/>
      <c r="M3" s="124"/>
      <c r="N3" s="124"/>
      <c r="O3" s="125"/>
      <c r="P3" s="138">
        <f>MATCH($D$3,LN,0)</f>
        <v>1</v>
      </c>
    </row>
    <row r="4" spans="1:34" ht="15.75">
      <c r="A4" s="42"/>
      <c r="B4" s="416" t="str">
        <f ca="1">OFFSET(L!$C$1,MATCH("Declaration"&amp;ADDRESS(ROW(),COLUMN(),4),L!$A:$A,0)-1,SL,,)</f>
        <v>The purpose of this document is to collect sourcing information on tin, tantalum, tungsten and gold used in products</v>
      </c>
      <c r="C4" s="416"/>
      <c r="D4" s="416"/>
      <c r="E4" s="416"/>
      <c r="F4" s="416"/>
      <c r="G4" s="416"/>
      <c r="H4" s="416"/>
      <c r="I4" s="421" t="str">
        <f ca="1">OFFSET(L!$C$1,MATCH("Declaration"&amp;ADDRESS(ROW(),COLUMN(),4),L!$A:$A,0)-1,SL,,)</f>
        <v>Link to Terms &amp; Conditions</v>
      </c>
      <c r="J4" s="421"/>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16" t="str">
        <f ca="1">OFFSET(L!$C$1,MATCH("Declaration"&amp;ADDRESS(ROW(),COLUMN(),4),L!$A:$A,0)-1,SL,,)</f>
        <v>Mandatory fields are noted with an asterisk (*).  Consult the instructions tab for guidance on how to answer each question.</v>
      </c>
      <c r="C6" s="416"/>
      <c r="D6" s="416"/>
      <c r="E6" s="416"/>
      <c r="F6" s="416"/>
      <c r="G6" s="416"/>
      <c r="H6" s="416"/>
      <c r="I6" s="416"/>
      <c r="J6" s="416"/>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25" t="str">
        <f ca="1">OFFSET(L!$C$1,MATCH("Declaration"&amp;ADDRESS(ROW(),COLUMN(),4),L!$A:$A,0)-1,SL,,)</f>
        <v>Company Information</v>
      </c>
      <c r="C7" s="425"/>
      <c r="D7" s="425"/>
      <c r="E7" s="425"/>
      <c r="F7" s="425"/>
      <c r="G7" s="425"/>
      <c r="H7" s="425"/>
      <c r="I7" s="425"/>
      <c r="J7" s="425"/>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10"/>
      <c r="E8" s="411"/>
      <c r="F8" s="411"/>
      <c r="G8" s="411"/>
      <c r="H8" s="411"/>
      <c r="I8" s="411"/>
      <c r="J8" s="412"/>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22"/>
      <c r="E9" s="423"/>
      <c r="F9" s="423"/>
      <c r="G9" s="424"/>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26" t="str">
        <f ca="1">OFFSET(L!$C$1,MATCH("Declaration"&amp;ADDRESS(ROW(),COLUMN(),4)&amp;LEFT($D$9,1),L!$A:$A,0)-1,SL,,)</f>
        <v>Description of Scope:</v>
      </c>
      <c r="C10" s="144"/>
      <c r="D10" s="417"/>
      <c r="E10" s="418"/>
      <c r="F10" s="418"/>
      <c r="G10" s="418"/>
      <c r="H10" s="418"/>
      <c r="I10" s="418"/>
      <c r="J10" s="419"/>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27"/>
      <c r="C11" s="144"/>
      <c r="D11" s="433" t="str">
        <f ca="1">IF(D9=Q9,OFFSET(L!$C$1,MATCH("Declaration"&amp;ADDRESS(ROW(),COLUMN(),4),L!$A:$A,0)-1,SL,,),"")</f>
        <v/>
      </c>
      <c r="E11" s="434"/>
      <c r="F11" s="434"/>
      <c r="G11" s="434"/>
      <c r="H11" s="434"/>
      <c r="I11" s="434"/>
      <c r="J11" s="435"/>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413"/>
      <c r="E12" s="414"/>
      <c r="F12" s="414"/>
      <c r="G12" s="414"/>
      <c r="H12" s="414"/>
      <c r="I12" s="414"/>
      <c r="J12" s="415"/>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413"/>
      <c r="E13" s="414"/>
      <c r="F13" s="414"/>
      <c r="G13" s="414"/>
      <c r="H13" s="414"/>
      <c r="I13" s="414"/>
      <c r="J13" s="415"/>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413"/>
      <c r="E14" s="414"/>
      <c r="F14" s="414"/>
      <c r="G14" s="414"/>
      <c r="H14" s="414"/>
      <c r="I14" s="414"/>
      <c r="J14" s="415"/>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413"/>
      <c r="E15" s="414"/>
      <c r="F15" s="414"/>
      <c r="G15" s="414"/>
      <c r="H15" s="414"/>
      <c r="I15" s="414"/>
      <c r="J15" s="415"/>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28"/>
      <c r="E16" s="429"/>
      <c r="F16" s="429"/>
      <c r="G16" s="429"/>
      <c r="H16" s="429"/>
      <c r="I16" s="429"/>
      <c r="J16" s="430"/>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413"/>
      <c r="E17" s="414"/>
      <c r="F17" s="414"/>
      <c r="G17" s="414"/>
      <c r="H17" s="414"/>
      <c r="I17" s="414"/>
      <c r="J17" s="415"/>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446"/>
      <c r="E18" s="447"/>
      <c r="F18" s="447"/>
      <c r="G18" s="447"/>
      <c r="H18" s="447"/>
      <c r="I18" s="447"/>
      <c r="J18" s="448"/>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413"/>
      <c r="E19" s="414"/>
      <c r="F19" s="414"/>
      <c r="G19" s="414"/>
      <c r="H19" s="414"/>
      <c r="I19" s="414"/>
      <c r="J19" s="415"/>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28"/>
      <c r="E20" s="429"/>
      <c r="F20" s="429"/>
      <c r="G20" s="429"/>
      <c r="H20" s="429"/>
      <c r="I20" s="429"/>
      <c r="J20" s="430"/>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386"/>
      <c r="E21" s="387"/>
      <c r="F21" s="387"/>
      <c r="G21" s="387"/>
      <c r="H21" s="387"/>
      <c r="I21" s="387"/>
      <c r="J21" s="388"/>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391"/>
      <c r="E22" s="392"/>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38"/>
      <c r="E23" s="438"/>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393" t="str">
        <f ca="1">OFFSET(L!$C$1,MATCH("Declaration"&amp;ADDRESS(ROW(),COLUMN(),4),L!$A:$A,0)-1,SL,,)</f>
        <v>Answer the following questions 1 - 8 based on the declaration scope indicated above</v>
      </c>
      <c r="C24" s="393"/>
      <c r="D24" s="393"/>
      <c r="E24" s="393"/>
      <c r="F24" s="393"/>
      <c r="G24" s="393"/>
      <c r="H24" s="393"/>
      <c r="I24" s="393"/>
      <c r="J24" s="393"/>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400" t="str">
        <f ca="1">OFFSET(L!$C$1,MATCH("Declaration"&amp;ADDRESS(ROW(),COLUMN(),4),L!$A:$A,0)-1,SL,,)</f>
        <v>Answer</v>
      </c>
      <c r="E25" s="400"/>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Tantalum  (*)</v>
      </c>
      <c r="C26" s="43"/>
      <c r="D26" s="389"/>
      <c r="E26" s="390"/>
      <c r="F26" s="15"/>
      <c r="G26" s="397"/>
      <c r="H26" s="398"/>
      <c r="I26" s="398"/>
      <c r="J26" s="399"/>
      <c r="K26" s="44"/>
      <c r="L26" s="136"/>
      <c r="M26" s="126"/>
      <c r="N26" s="124"/>
      <c r="O26" s="125"/>
      <c r="P26" s="138" t="str">
        <f>IF(D$26="No","","(*)")</f>
        <v>(*)</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Tin  (*)</v>
      </c>
      <c r="C27" s="43"/>
      <c r="D27" s="389"/>
      <c r="E27" s="390"/>
      <c r="F27" s="15"/>
      <c r="G27" s="397"/>
      <c r="H27" s="398"/>
      <c r="I27" s="398"/>
      <c r="J27" s="399"/>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Gold  (*)</v>
      </c>
      <c r="C28" s="43"/>
      <c r="D28" s="389"/>
      <c r="E28" s="390"/>
      <c r="F28" s="15"/>
      <c r="G28" s="397"/>
      <c r="H28" s="398"/>
      <c r="I28" s="398"/>
      <c r="J28" s="399"/>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Tungsten  (*)</v>
      </c>
      <c r="C29" s="43"/>
      <c r="D29" s="389"/>
      <c r="E29" s="390"/>
      <c r="F29" s="15"/>
      <c r="G29" s="397"/>
      <c r="H29" s="398"/>
      <c r="I29" s="398"/>
      <c r="J29" s="399"/>
      <c r="K29" s="44"/>
      <c r="L29" s="136"/>
      <c r="M29" s="124"/>
      <c r="N29" s="124"/>
      <c r="O29" s="124"/>
      <c r="P29" s="138" t="str">
        <f>IF(D$29="No","","(*)")</f>
        <v>(*)</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394" t="str">
        <f ca="1">D25</f>
        <v>Answer</v>
      </c>
      <c r="E31" s="394"/>
      <c r="F31" s="21"/>
      <c r="G31" s="52" t="str">
        <f ca="1">G25</f>
        <v>Comments</v>
      </c>
      <c r="H31" s="52"/>
      <c r="I31" s="52"/>
      <c r="J31" s="93"/>
      <c r="K31" s="44"/>
      <c r="L31" s="130" t="s">
        <v>1243</v>
      </c>
      <c r="M31" s="124"/>
      <c r="N31" s="124"/>
      <c r="O31" s="125"/>
      <c r="P31" s="53">
        <f>COUNTIF(D$26:D$29,"No")</f>
        <v>0</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Tantalum  (*)</v>
      </c>
      <c r="C32" s="13"/>
      <c r="D32" s="395"/>
      <c r="E32" s="396"/>
      <c r="F32" s="55"/>
      <c r="G32" s="397"/>
      <c r="H32" s="398"/>
      <c r="I32" s="398"/>
      <c r="J32" s="399"/>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Tin  (*)</v>
      </c>
      <c r="C33" s="13"/>
      <c r="D33" s="389"/>
      <c r="E33" s="390"/>
      <c r="F33" s="55"/>
      <c r="G33" s="397"/>
      <c r="H33" s="398"/>
      <c r="I33" s="398"/>
      <c r="J33" s="399"/>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Gold  (*)</v>
      </c>
      <c r="C34" s="13"/>
      <c r="D34" s="389"/>
      <c r="E34" s="390"/>
      <c r="F34" s="55"/>
      <c r="G34" s="397"/>
      <c r="H34" s="398"/>
      <c r="I34" s="398"/>
      <c r="J34" s="399"/>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Tungsten  (*)</v>
      </c>
      <c r="C35" s="13"/>
      <c r="D35" s="389"/>
      <c r="E35" s="390"/>
      <c r="F35" s="55"/>
      <c r="G35" s="397"/>
      <c r="H35" s="398"/>
      <c r="I35" s="398"/>
      <c r="J35" s="399"/>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394" t="str">
        <f ca="1">D25</f>
        <v>Answer</v>
      </c>
      <c r="E37" s="394"/>
      <c r="F37" s="21"/>
      <c r="G37" s="52" t="str">
        <f ca="1">G25</f>
        <v>Comments</v>
      </c>
      <c r="H37" s="437"/>
      <c r="I37" s="437"/>
      <c r="J37" s="437"/>
      <c r="K37" s="44"/>
      <c r="L37" s="130" t="s">
        <v>1243</v>
      </c>
      <c r="M37" s="124"/>
      <c r="N37" s="124"/>
      <c r="O37" s="125"/>
      <c r="P37" s="53">
        <f>COUNTIF(D$26:D$29,"No")+COUNTIF(D$32:D$35,"No")</f>
        <v>0</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Tantalum  (*)</v>
      </c>
      <c r="C38" s="13"/>
      <c r="D38" s="389"/>
      <c r="E38" s="390"/>
      <c r="F38" s="55"/>
      <c r="G38" s="397"/>
      <c r="H38" s="398"/>
      <c r="I38" s="398"/>
      <c r="J38" s="399"/>
      <c r="K38" s="44"/>
      <c r="L38" s="136"/>
      <c r="M38" s="126"/>
      <c r="N38" s="124"/>
      <c r="O38" s="125"/>
      <c r="P38" s="138" t="str">
        <f>IF((OR(D$26="No",D$32="No")),"","(*)")</f>
        <v>(*)</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Tin  (*)</v>
      </c>
      <c r="C39" s="13"/>
      <c r="D39" s="389"/>
      <c r="E39" s="390"/>
      <c r="F39" s="55"/>
      <c r="G39" s="397"/>
      <c r="H39" s="398"/>
      <c r="I39" s="398"/>
      <c r="J39" s="399"/>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Gold  (*)</v>
      </c>
      <c r="C40" s="13"/>
      <c r="D40" s="389"/>
      <c r="E40" s="390"/>
      <c r="F40" s="55"/>
      <c r="G40" s="397"/>
      <c r="H40" s="398"/>
      <c r="I40" s="398"/>
      <c r="J40" s="399"/>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Tungsten  (*)</v>
      </c>
      <c r="C41" s="13"/>
      <c r="D41" s="389"/>
      <c r="E41" s="390"/>
      <c r="F41" s="55"/>
      <c r="G41" s="397"/>
      <c r="H41" s="398"/>
      <c r="I41" s="398"/>
      <c r="J41" s="399"/>
      <c r="K41" s="44"/>
      <c r="L41" s="136"/>
      <c r="M41" s="124"/>
      <c r="N41" s="124"/>
      <c r="O41" s="125"/>
      <c r="P41" s="138" t="str">
        <f>IF((OR(D$29="No",D$35="No")),"","(*)")</f>
        <v>(*)</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394" t="str">
        <f ca="1">D25</f>
        <v>Answer</v>
      </c>
      <c r="E43" s="394"/>
      <c r="F43" s="21"/>
      <c r="G43" s="52" t="str">
        <f ca="1">G25</f>
        <v>Comments</v>
      </c>
      <c r="H43" s="52"/>
      <c r="I43" s="52"/>
      <c r="J43" s="93"/>
      <c r="K43" s="44"/>
      <c r="L43" s="130"/>
      <c r="M43" s="124"/>
      <c r="N43" s="124"/>
      <c r="O43" s="125"/>
      <c r="P43" s="53">
        <f>COUNTIF(D$26:D$29,"No")+COUNTIF(D$32:D$35,"No")</f>
        <v>0</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Tantalum  (*)</v>
      </c>
      <c r="C44" s="13"/>
      <c r="D44" s="389"/>
      <c r="E44" s="390"/>
      <c r="F44" s="55"/>
      <c r="G44" s="397"/>
      <c r="H44" s="398"/>
      <c r="I44" s="398"/>
      <c r="J44" s="399"/>
      <c r="K44" s="44"/>
      <c r="L44" s="130"/>
      <c r="M44" s="124"/>
      <c r="N44" s="124"/>
      <c r="O44" s="125"/>
      <c r="P44" s="138"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389"/>
      <c r="E45" s="390"/>
      <c r="F45" s="55"/>
      <c r="G45" s="397"/>
      <c r="H45" s="398"/>
      <c r="I45" s="398"/>
      <c r="J45" s="399"/>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389"/>
      <c r="E46" s="390"/>
      <c r="F46" s="55"/>
      <c r="G46" s="397"/>
      <c r="H46" s="398"/>
      <c r="I46" s="398"/>
      <c r="J46" s="399"/>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Tungsten  (*)</v>
      </c>
      <c r="C47" s="13"/>
      <c r="D47" s="389"/>
      <c r="E47" s="390"/>
      <c r="F47" s="55"/>
      <c r="G47" s="397"/>
      <c r="H47" s="398"/>
      <c r="I47" s="398"/>
      <c r="J47" s="399"/>
      <c r="K47" s="44"/>
      <c r="L47" s="130"/>
      <c r="M47" s="124"/>
      <c r="N47" s="124"/>
      <c r="O47" s="125"/>
      <c r="P47" s="138"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394" t="str">
        <f ca="1">D25</f>
        <v>Answer</v>
      </c>
      <c r="E49" s="394"/>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Tantalum  (*)</v>
      </c>
      <c r="C50" s="13"/>
      <c r="D50" s="389"/>
      <c r="E50" s="390"/>
      <c r="F50" s="55"/>
      <c r="G50" s="397"/>
      <c r="H50" s="398"/>
      <c r="I50" s="398"/>
      <c r="J50" s="399"/>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Tin  (*)</v>
      </c>
      <c r="C51" s="13"/>
      <c r="D51" s="389"/>
      <c r="E51" s="390"/>
      <c r="F51" s="55"/>
      <c r="G51" s="397"/>
      <c r="H51" s="398"/>
      <c r="I51" s="398"/>
      <c r="J51" s="399"/>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Gold  (*)</v>
      </c>
      <c r="C52" s="13"/>
      <c r="D52" s="389"/>
      <c r="E52" s="390"/>
      <c r="F52" s="55"/>
      <c r="G52" s="397"/>
      <c r="H52" s="398"/>
      <c r="I52" s="398"/>
      <c r="J52" s="399"/>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Tungsten  (*)</v>
      </c>
      <c r="C53" s="13"/>
      <c r="D53" s="389"/>
      <c r="E53" s="390"/>
      <c r="F53" s="55"/>
      <c r="G53" s="397"/>
      <c r="H53" s="398"/>
      <c r="I53" s="398"/>
      <c r="J53" s="399"/>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What percentage of relevant suppliers have provided a response to your supply chain survey?  (*)</v>
      </c>
      <c r="C55" s="13"/>
      <c r="D55" s="394" t="str">
        <f ca="1">D25</f>
        <v>Answer</v>
      </c>
      <c r="E55" s="394"/>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Tantalum  (*)</v>
      </c>
      <c r="C56" s="43"/>
      <c r="D56" s="431"/>
      <c r="E56" s="432"/>
      <c r="F56" s="55"/>
      <c r="G56" s="397"/>
      <c r="H56" s="398"/>
      <c r="I56" s="398"/>
      <c r="J56" s="399"/>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Tin  (*)</v>
      </c>
      <c r="C57" s="43"/>
      <c r="D57" s="431"/>
      <c r="E57" s="432"/>
      <c r="F57" s="55"/>
      <c r="G57" s="397"/>
      <c r="H57" s="398"/>
      <c r="I57" s="398"/>
      <c r="J57" s="399"/>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Gold  (*)</v>
      </c>
      <c r="C58" s="43"/>
      <c r="D58" s="431"/>
      <c r="E58" s="432"/>
      <c r="F58" s="55"/>
      <c r="G58" s="397"/>
      <c r="H58" s="398"/>
      <c r="I58" s="398"/>
      <c r="J58" s="399"/>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Tungsten  (*)</v>
      </c>
      <c r="C59" s="43"/>
      <c r="D59" s="431"/>
      <c r="E59" s="432"/>
      <c r="F59" s="55"/>
      <c r="G59" s="397"/>
      <c r="H59" s="398"/>
      <c r="I59" s="398"/>
      <c r="J59" s="399"/>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7) Have you identified all of the smelters supplying the 3TG to your supply chain?  (*)</v>
      </c>
      <c r="C61" s="13"/>
      <c r="D61" s="394" t="str">
        <f ca="1">D25</f>
        <v>Answer</v>
      </c>
      <c r="E61" s="394"/>
      <c r="F61" s="21"/>
      <c r="G61" s="52" t="str">
        <f ca="1">G25</f>
        <v>Comments</v>
      </c>
      <c r="H61" s="436"/>
      <c r="I61" s="436"/>
      <c r="J61" s="436"/>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Tantalum  (*)</v>
      </c>
      <c r="C62" s="13"/>
      <c r="D62" s="395"/>
      <c r="E62" s="396"/>
      <c r="F62" s="55"/>
      <c r="G62" s="397"/>
      <c r="H62" s="398"/>
      <c r="I62" s="398"/>
      <c r="J62" s="399"/>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Tin  (*)</v>
      </c>
      <c r="C63" s="13"/>
      <c r="D63" s="389"/>
      <c r="E63" s="390"/>
      <c r="F63" s="55"/>
      <c r="G63" s="397"/>
      <c r="H63" s="398"/>
      <c r="I63" s="398"/>
      <c r="J63" s="399"/>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Gold  (*)</v>
      </c>
      <c r="C64" s="13"/>
      <c r="D64" s="389"/>
      <c r="E64" s="390"/>
      <c r="F64" s="55"/>
      <c r="G64" s="397"/>
      <c r="H64" s="398"/>
      <c r="I64" s="398"/>
      <c r="J64" s="399"/>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Tungsten  (*)</v>
      </c>
      <c r="C65" s="13"/>
      <c r="D65" s="389"/>
      <c r="E65" s="390"/>
      <c r="F65" s="55"/>
      <c r="G65" s="397"/>
      <c r="H65" s="398"/>
      <c r="I65" s="398"/>
      <c r="J65" s="399"/>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394" t="str">
        <f ca="1">D25</f>
        <v>Answer</v>
      </c>
      <c r="E67" s="394"/>
      <c r="F67" s="21"/>
      <c r="G67" s="52" t="str">
        <f ca="1">G25</f>
        <v>Comments</v>
      </c>
      <c r="H67" s="436" t="str">
        <f>IF(Q75="(*)","Click here to enter smelter names","")</f>
        <v/>
      </c>
      <c r="I67" s="436"/>
      <c r="J67" s="436"/>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Tantalum  (*)</v>
      </c>
      <c r="C68" s="43"/>
      <c r="D68" s="389"/>
      <c r="E68" s="390"/>
      <c r="F68" s="56"/>
      <c r="G68" s="397"/>
      <c r="H68" s="398"/>
      <c r="I68" s="398"/>
      <c r="J68" s="399"/>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Tin  (*)</v>
      </c>
      <c r="C69" s="43"/>
      <c r="D69" s="389"/>
      <c r="E69" s="390"/>
      <c r="F69" s="56"/>
      <c r="G69" s="397"/>
      <c r="H69" s="398"/>
      <c r="I69" s="398"/>
      <c r="J69" s="399"/>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Gold  (*)</v>
      </c>
      <c r="C70" s="43"/>
      <c r="D70" s="389"/>
      <c r="E70" s="390"/>
      <c r="F70" s="56"/>
      <c r="G70" s="397"/>
      <c r="H70" s="398"/>
      <c r="I70" s="398"/>
      <c r="J70" s="399"/>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Tungsten  (*)</v>
      </c>
      <c r="C71" s="57"/>
      <c r="D71" s="389"/>
      <c r="E71" s="390"/>
      <c r="F71" s="58"/>
      <c r="G71" s="397"/>
      <c r="H71" s="398"/>
      <c r="I71" s="398"/>
      <c r="J71" s="399"/>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449" t="str">
        <f ca="1">OFFSET(L!$C$1,MATCH("Declaration"&amp;ADDRESS(ROW(),COLUMN(),4),L!$A:$A,0)-1,SL,,)</f>
        <v>Answer the Following Questions at a Company Level</v>
      </c>
      <c r="C73" s="449"/>
      <c r="D73" s="449"/>
      <c r="E73" s="449"/>
      <c r="F73" s="449"/>
      <c r="G73" s="449"/>
      <c r="H73" s="449"/>
      <c r="I73" s="449"/>
      <c r="J73" s="449"/>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400" t="str">
        <f ca="1">D25</f>
        <v>Answer</v>
      </c>
      <c r="E74" s="400"/>
      <c r="F74" s="61"/>
      <c r="G74" s="400" t="str">
        <f ca="1">G25</f>
        <v>Comments</v>
      </c>
      <c r="H74" s="400" t="e">
        <f>HLOOKUP(SL,LT,$O74,0)</f>
        <v>#NAME?</v>
      </c>
      <c r="I74" s="400"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89"/>
      <c r="E75" s="390"/>
      <c r="F75" s="65"/>
      <c r="G75" s="397"/>
      <c r="H75" s="398"/>
      <c r="I75" s="398"/>
      <c r="J75" s="399"/>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444"/>
      <c r="H76" s="444"/>
      <c r="I76" s="444"/>
      <c r="J76" s="444"/>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89"/>
      <c r="E77" s="390"/>
      <c r="F77" s="65"/>
      <c r="G77" s="401"/>
      <c r="H77" s="402"/>
      <c r="I77" s="402"/>
      <c r="J77" s="403"/>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89"/>
      <c r="E79" s="390"/>
      <c r="F79" s="65"/>
      <c r="G79" s="397"/>
      <c r="H79" s="398"/>
      <c r="I79" s="398"/>
      <c r="J79" s="399"/>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89"/>
      <c r="E81" s="390"/>
      <c r="F81" s="65"/>
      <c r="G81" s="397"/>
      <c r="H81" s="398"/>
      <c r="I81" s="398"/>
      <c r="J81" s="399"/>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89"/>
      <c r="E83" s="390"/>
      <c r="F83" s="65"/>
      <c r="G83" s="397"/>
      <c r="H83" s="398"/>
      <c r="I83" s="398"/>
      <c r="J83" s="399"/>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42"/>
      <c r="E85" s="443"/>
      <c r="F85" s="65"/>
      <c r="G85" s="397"/>
      <c r="H85" s="398"/>
      <c r="I85" s="398"/>
      <c r="J85" s="399"/>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444"/>
      <c r="H86" s="444"/>
      <c r="I86" s="444"/>
      <c r="J86" s="444"/>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89"/>
      <c r="E87" s="390"/>
      <c r="F87" s="65"/>
      <c r="G87" s="397"/>
      <c r="H87" s="398"/>
      <c r="I87" s="398"/>
      <c r="J87" s="399"/>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45"/>
      <c r="H88" s="445"/>
      <c r="I88" s="445"/>
      <c r="J88" s="445"/>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389"/>
      <c r="E89" s="390"/>
      <c r="F89" s="65"/>
      <c r="G89" s="397"/>
      <c r="H89" s="398"/>
      <c r="I89" s="398"/>
      <c r="J89" s="399"/>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41" t="str">
        <f>IF(OR($D$8="",$I$3=""),"","Click here to check required fields completion")</f>
        <v/>
      </c>
      <c r="C90" s="441"/>
      <c r="D90" s="441"/>
      <c r="E90" s="441"/>
      <c r="F90" s="441"/>
      <c r="G90" s="441"/>
      <c r="H90" s="441"/>
      <c r="I90" s="441"/>
      <c r="J90" s="441"/>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439" t="str">
        <f ca="1">OFFSET(L!$C$1,MATCH("General"&amp;"Cpy",L!$A:$A,0)-1,SL,,)</f>
        <v>© 2022 Responsible Minerals Initiative. All rights reserved.</v>
      </c>
      <c r="B91" s="440"/>
      <c r="C91" s="440"/>
      <c r="D91" s="440"/>
      <c r="E91" s="440"/>
      <c r="F91" s="440"/>
      <c r="G91" s="440"/>
      <c r="H91" s="440"/>
      <c r="I91" s="440"/>
      <c r="J91" s="440"/>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A5" sqref="A5"/>
    </sheetView>
  </sheetViews>
  <sheetFormatPr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50" t="str">
        <f ca="1">OFFSET(L!$C$1,MATCH("Smelter List"&amp;ADDRESS(ROW(),COLUMN(),4),L!$A:$A,0)-1,SL,,)</f>
        <v>Link to "RMAP Conformant Smelter List"</v>
      </c>
      <c r="K2" s="451"/>
      <c r="L2" s="451"/>
      <c r="M2" s="451"/>
      <c r="N2" s="451"/>
      <c r="O2" s="451"/>
      <c r="P2" s="224"/>
      <c r="Q2" s="225"/>
      <c r="R2" s="226"/>
      <c r="S2" s="226"/>
      <c r="T2" s="226"/>
      <c r="U2" s="254"/>
      <c r="V2" s="254"/>
      <c r="W2" s="255"/>
      <c r="X2" s="254"/>
      <c r="Y2" s="254"/>
      <c r="Z2" s="254"/>
      <c r="AH2" s="167" t="s">
        <v>488</v>
      </c>
    </row>
    <row r="3" spans="1:34" s="256" customFormat="1" ht="173.45" customHeight="1">
      <c r="A3" s="195"/>
      <c r="B3" s="45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2"/>
      <c r="D3" s="452"/>
      <c r="E3" s="452"/>
      <c r="F3" s="257"/>
      <c r="G3" s="453" t="str">
        <f ca="1">OFFSET(L!$C$1,MATCH("General"&amp;"Cpy",L!$A:$A,0)-1,SL,,)</f>
        <v>© 2022 Responsible Minerals Initiative. All rights reserved.</v>
      </c>
      <c r="H3" s="453"/>
      <c r="I3" s="454"/>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899999999999999" customHeight="1">
      <c r="A5" s="316"/>
      <c r="B5" s="208" t="str">
        <f>IF(LEN(A5)=0,"",INDEX('Smelter Look-up'!$A:$A,MATCH($A5,'Smelter Look-up'!$E:$E,0)))</f>
        <v/>
      </c>
      <c r="C5" s="212" t="str">
        <f>IF(LEN(A5)=0,"",INDEX('Smelter Look-up'!$C:$C,MATCH($A5,'Smelter Look-up'!$E:$E,0)))</f>
        <v/>
      </c>
      <c r="D5" s="270"/>
      <c r="E5" s="208" t="str">
        <f ca="1">IF(ISERROR($V5),"",OFFSET('Smelter Look-up'!$D$4,$V5-4,0)&amp;"")</f>
        <v/>
      </c>
      <c r="F5" s="208" t="str">
        <f ca="1">IF(ISERROR($V5),"",OFFSET('Smelter Look-up'!$E$4,$V5-4,0))</f>
        <v/>
      </c>
      <c r="G5" s="208" t="str">
        <f ca="1">IF(C5=$X$4,IF(ISERROR($V5),"Enter smelter details","RMI"),IF(ISERROR($V5),"",OFFSET('Smelter Look-up'!$F$4,$V5-4,0)))</f>
        <v/>
      </c>
      <c r="H5" s="209" t="str">
        <f ca="1">IF(ISERROR($V5),"",OFFSET('Smelter Look-up'!$G$4,$V5-4,0))</f>
        <v/>
      </c>
      <c r="I5" s="210" t="str">
        <f ca="1">IF(ISERROR($V5),"",OFFSET('Smelter Look-up'!$H$4,$V5-4,0))</f>
        <v/>
      </c>
      <c r="J5" s="210" t="str">
        <f ca="1">IF(ISERROR($V5),"",OFFSET('Smelter Look-up'!$I$4,$V5-4,0))</f>
        <v/>
      </c>
      <c r="K5" s="260"/>
      <c r="L5" s="260"/>
      <c r="M5" s="260"/>
      <c r="N5" s="260"/>
      <c r="O5" s="260"/>
      <c r="P5" s="211"/>
      <c r="Q5" s="261"/>
      <c r="R5" s="208" t="str">
        <f ca="1">IF(ISERROR($V5),"",OFFSET('Smelter Look-up'!$C$4,$V5-4,0)&amp;"")</f>
        <v/>
      </c>
      <c r="S5" s="215" t="str">
        <f t="shared" ref="S5" ca="1" si="0">IF(B5="","",IF(ISERROR(MATCH($E5,CL,0)),"Unknown",INDIRECT("'C'!$A$"&amp;MATCH($E5,CL,0)+1)))</f>
        <v/>
      </c>
      <c r="T5" s="215" t="str">
        <f ca="1">IF(B5="","",IF(ISERROR(MATCH($J5,SorP!$B$1:$B$6230,0)),"",INDIRECT("'SorP'!$A$"&amp;MATCH($J5,SorP!$B$1:$B$6230,0))))</f>
        <v/>
      </c>
      <c r="U5" s="231"/>
      <c r="V5" s="262" t="e">
        <f>IF(C5="",NA(),IF(OR(C5="Smelter not listed",C5="Smelter not yet identified"),MATCH($B5&amp;$D5,'Smelter Look-up'!$J:$J,0),MATCH($B5&amp;$C5,'Smelter Look-up'!$J:$J,0)))</f>
        <v>#N/A</v>
      </c>
      <c r="W5" s="263"/>
      <c r="X5" s="263">
        <f t="shared" ref="X5" ca="1" si="1">IF(AND(C5="Smelter not listed",OR(LEN(D5)=0,LEN(E5)=0)),1,0)</f>
        <v>0</v>
      </c>
      <c r="Y5" s="263"/>
      <c r="Z5" s="263"/>
      <c r="AB5" s="265" t="str">
        <f t="shared" ref="AB5" si="2">B5&amp;C5</f>
        <v/>
      </c>
    </row>
    <row r="6" spans="1:34" s="264" customFormat="1" ht="19.899999999999999" customHeight="1">
      <c r="A6" s="316"/>
      <c r="B6" s="208" t="str">
        <f>IF(LEN(A6)=0,"",INDEX('Smelter Look-up'!$A:$A,MATCH($A6,'Smelter Look-up'!$E:$E,0)))</f>
        <v/>
      </c>
      <c r="C6" s="212" t="str">
        <f>IF(LEN(A6)=0,"",INDEX('Smelter Look-up'!$C:$C,MATCH($A6,'Smelter Look-up'!$E:$E,0)))</f>
        <v/>
      </c>
      <c r="D6" s="270"/>
      <c r="E6" s="208" t="str">
        <f ca="1">IF(ISERROR($V6),"",OFFSET('Smelter Look-up'!$D$4,$V6-4,0)&amp;"")</f>
        <v/>
      </c>
      <c r="F6" s="208" t="str">
        <f ca="1">IF(ISERROR($V6),"",OFFSET('Smelter Look-up'!$E$4,$V6-4,0))</f>
        <v/>
      </c>
      <c r="G6" s="208" t="str">
        <f ca="1">IF(C6=$X$4,IF(ISERROR($V6),"Enter smelter details","RMI"),IF(ISERROR($V6),"",OFFSET('Smelter Look-up'!$F$4,$V6-4,0)))</f>
        <v/>
      </c>
      <c r="H6" s="209" t="str">
        <f ca="1">IF(ISERROR($V6),"",OFFSET('Smelter Look-up'!$G$4,$V6-4,0))</f>
        <v/>
      </c>
      <c r="I6" s="210" t="str">
        <f ca="1">IF(ISERROR($V6),"",OFFSET('Smelter Look-up'!$H$4,$V6-4,0))</f>
        <v/>
      </c>
      <c r="J6" s="210" t="str">
        <f ca="1">IF(ISERROR($V6),"",OFFSET('Smelter Look-up'!$I$4,$V6-4,0))</f>
        <v/>
      </c>
      <c r="K6" s="260"/>
      <c r="L6" s="260"/>
      <c r="M6" s="260"/>
      <c r="N6" s="260"/>
      <c r="O6" s="260"/>
      <c r="P6" s="211"/>
      <c r="Q6" s="261"/>
      <c r="R6" s="208" t="str">
        <f ca="1">IF(ISERROR($V6),"",OFFSET('Smelter Look-up'!$C$4,$V6-4,0)&amp;"")</f>
        <v/>
      </c>
      <c r="S6" s="215" t="str">
        <f t="shared" ref="S6:S37" ca="1" si="3">IF(B6="","",IF(ISERROR(MATCH($E6,CL,0)),"Unknown",INDIRECT("'C'!$A$"&amp;MATCH($E6,CL,0)+1)))</f>
        <v/>
      </c>
      <c r="T6" s="215" t="str">
        <f ca="1">IF(B6="","",IF(ISERROR(MATCH($J6,SorP!$B$1:$B$6230,0)),"",INDIRECT("'SorP'!$A$"&amp;MATCH($J6,SorP!$B$1:$B$6230,0))))</f>
        <v/>
      </c>
      <c r="U6" s="231"/>
      <c r="V6" s="262" t="e">
        <f>IF(C6="",NA(),IF(OR(C6="Smelter not listed",C6="Smelter not yet identified"),MATCH($B6&amp;$D6,'Smelter Look-up'!$J:$J,0),MATCH($B6&amp;$C6,'Smelter Look-up'!$J:$J,0)))</f>
        <v>#N/A</v>
      </c>
      <c r="W6" s="263"/>
      <c r="X6" s="263">
        <f t="shared" ref="X6:X37" ca="1" si="4">IF(AND(C6="Smelter not listed",OR(LEN(D6)=0,LEN(E6)=0)),1,0)</f>
        <v>0</v>
      </c>
      <c r="Y6" s="263"/>
      <c r="Z6" s="263"/>
      <c r="AB6" s="265" t="str">
        <f t="shared" ref="AB6:AB37" si="5">B6&amp;C6</f>
        <v/>
      </c>
    </row>
    <row r="7" spans="1:34" s="264" customFormat="1" ht="19.899999999999999" customHeight="1">
      <c r="A7" s="316"/>
      <c r="B7" s="208" t="str">
        <f>IF(LEN(A7)=0,"",INDEX('Smelter Look-up'!$A:$A,MATCH($A7,'Smelter Look-up'!$E:$E,0)))</f>
        <v/>
      </c>
      <c r="C7" s="212" t="str">
        <f>IF(LEN(A7)=0,"",INDEX('Smelter Look-up'!$C:$C,MATCH($A7,'Smelter Look-up'!$E:$E,0)))</f>
        <v/>
      </c>
      <c r="D7" s="270"/>
      <c r="E7" s="208" t="str">
        <f ca="1">IF(ISERROR($V7),"",OFFSET('Smelter Look-up'!$D$4,$V7-4,0)&amp;"")</f>
        <v/>
      </c>
      <c r="F7" s="208" t="str">
        <f ca="1">IF(ISERROR($V7),"",OFFSET('Smelter Look-up'!$E$4,$V7-4,0))</f>
        <v/>
      </c>
      <c r="G7" s="208" t="str">
        <f ca="1">IF(C7=$X$4,IF(ISERROR($V7),"Enter smelter details","RMI"),IF(ISERROR($V7),"",OFFSET('Smelter Look-up'!$F$4,$V7-4,0)))</f>
        <v/>
      </c>
      <c r="H7" s="209" t="str">
        <f ca="1">IF(ISERROR($V7),"",OFFSET('Smelter Look-up'!$G$4,$V7-4,0))</f>
        <v/>
      </c>
      <c r="I7" s="210" t="str">
        <f ca="1">IF(ISERROR($V7),"",OFFSET('Smelter Look-up'!$H$4,$V7-4,0))</f>
        <v/>
      </c>
      <c r="J7" s="210" t="str">
        <f ca="1">IF(ISERROR($V7),"",OFFSET('Smelter Look-up'!$I$4,$V7-4,0))</f>
        <v/>
      </c>
      <c r="K7" s="260"/>
      <c r="L7" s="260"/>
      <c r="M7" s="260"/>
      <c r="N7" s="260"/>
      <c r="O7" s="260"/>
      <c r="P7" s="211"/>
      <c r="Q7" s="261"/>
      <c r="R7" s="208" t="str">
        <f ca="1">IF(ISERROR($V7),"",OFFSET('Smelter Look-up'!$C$4,$V7-4,0)&amp;"")</f>
        <v/>
      </c>
      <c r="S7" s="215" t="str">
        <f t="shared" ca="1" si="3"/>
        <v/>
      </c>
      <c r="T7" s="215" t="str">
        <f ca="1">IF(B7="","",IF(ISERROR(MATCH($J7,SorP!$B$1:$B$6230,0)),"",INDIRECT("'SorP'!$A$"&amp;MATCH($J7,SorP!$B$1:$B$6230,0))))</f>
        <v/>
      </c>
      <c r="U7" s="231"/>
      <c r="V7" s="262" t="e">
        <f>IF(C7="",NA(),IF(OR(C7="Smelter not listed",C7="Smelter not yet identified"),MATCH($B7&amp;$D7,'Smelter Look-up'!$J:$J,0),MATCH($B7&amp;$C7,'Smelter Look-up'!$J:$J,0)))</f>
        <v>#N/A</v>
      </c>
      <c r="W7" s="263"/>
      <c r="X7" s="263">
        <f t="shared" ca="1" si="4"/>
        <v>0</v>
      </c>
      <c r="Y7" s="263"/>
      <c r="Z7" s="263"/>
      <c r="AB7" s="265" t="str">
        <f t="shared" si="5"/>
        <v/>
      </c>
    </row>
    <row r="8" spans="1:34" s="264" customFormat="1" ht="19.899999999999999" customHeight="1">
      <c r="A8" s="316"/>
      <c r="B8" s="208" t="str">
        <f>IF(LEN(A8)=0,"",INDEX('Smelter Look-up'!$A:$A,MATCH($A8,'Smelter Look-up'!$E:$E,0)))</f>
        <v/>
      </c>
      <c r="C8" s="212" t="str">
        <f>IF(LEN(A8)=0,"",INDEX('Smelter Look-up'!$C:$C,MATCH($A8,'Smelter Look-up'!$E:$E,0)))</f>
        <v/>
      </c>
      <c r="D8" s="270"/>
      <c r="E8" s="208" t="str">
        <f ca="1">IF(ISERROR($V8),"",OFFSET('Smelter Look-up'!$D$4,$V8-4,0)&amp;"")</f>
        <v/>
      </c>
      <c r="F8" s="208" t="str">
        <f ca="1">IF(ISERROR($V8),"",OFFSET('Smelter Look-up'!$E$4,$V8-4,0))</f>
        <v/>
      </c>
      <c r="G8" s="208" t="str">
        <f ca="1">IF(C8=$X$4,IF(ISERROR($V8),"Enter smelter details","RMI"),IF(ISERROR($V8),"",OFFSET('Smelter Look-up'!$F$4,$V8-4,0)))</f>
        <v/>
      </c>
      <c r="H8" s="209" t="str">
        <f ca="1">IF(ISERROR($V8),"",OFFSET('Smelter Look-up'!$G$4,$V8-4,0))</f>
        <v/>
      </c>
      <c r="I8" s="210" t="str">
        <f ca="1">IF(ISERROR($V8),"",OFFSET('Smelter Look-up'!$H$4,$V8-4,0))</f>
        <v/>
      </c>
      <c r="J8" s="210" t="str">
        <f ca="1">IF(ISERROR($V8),"",OFFSET('Smelter Look-up'!$I$4,$V8-4,0))</f>
        <v/>
      </c>
      <c r="K8" s="260"/>
      <c r="L8" s="260"/>
      <c r="M8" s="260"/>
      <c r="N8" s="260"/>
      <c r="O8" s="260"/>
      <c r="P8" s="211"/>
      <c r="Q8" s="261"/>
      <c r="R8" s="208" t="str">
        <f ca="1">IF(ISERROR($V8),"",OFFSET('Smelter Look-up'!$C$4,$V8-4,0)&amp;"")</f>
        <v/>
      </c>
      <c r="S8" s="215" t="str">
        <f t="shared" ca="1" si="3"/>
        <v/>
      </c>
      <c r="T8" s="215" t="str">
        <f ca="1">IF(B8="","",IF(ISERROR(MATCH($J8,SorP!$B$1:$B$6230,0)),"",INDIRECT("'SorP'!$A$"&amp;MATCH($J8,SorP!$B$1:$B$6230,0))))</f>
        <v/>
      </c>
      <c r="U8" s="231"/>
      <c r="V8" s="262" t="e">
        <f>IF(C8="",NA(),IF(OR(C8="Smelter not listed",C8="Smelter not yet identified"),MATCH($B8&amp;$D8,'Smelter Look-up'!$J:$J,0),MATCH($B8&amp;$C8,'Smelter Look-up'!$J:$J,0)))</f>
        <v>#N/A</v>
      </c>
      <c r="W8" s="263"/>
      <c r="X8" s="263">
        <f t="shared" ca="1" si="4"/>
        <v>0</v>
      </c>
      <c r="Y8" s="263"/>
      <c r="Z8" s="263"/>
      <c r="AB8" s="265" t="str">
        <f t="shared" si="5"/>
        <v/>
      </c>
    </row>
    <row r="9" spans="1:34" s="264" customFormat="1" ht="19.899999999999999" customHeight="1">
      <c r="A9" s="316"/>
      <c r="B9" s="208" t="str">
        <f>IF(LEN(A9)=0,"",INDEX('Smelter Look-up'!$A:$A,MATCH($A9,'Smelter Look-up'!$E:$E,0)))</f>
        <v/>
      </c>
      <c r="C9" s="212" t="str">
        <f>IF(LEN(A9)=0,"",INDEX('Smelter Look-up'!$C:$C,MATCH($A9,'Smelter Look-up'!$E:$E,0)))</f>
        <v/>
      </c>
      <c r="D9" s="270"/>
      <c r="E9" s="208" t="str">
        <f ca="1">IF(ISERROR($V9),"",OFFSET('Smelter Look-up'!$D$4,$V9-4,0)&amp;"")</f>
        <v/>
      </c>
      <c r="F9" s="208" t="str">
        <f ca="1">IF(ISERROR($V9),"",OFFSET('Smelter Look-up'!$E$4,$V9-4,0))</f>
        <v/>
      </c>
      <c r="G9" s="208" t="str">
        <f ca="1">IF(C9=$X$4,IF(ISERROR($V9),"Enter smelter details","RMI"),IF(ISERROR($V9),"",OFFSET('Smelter Look-up'!$F$4,$V9-4,0)))</f>
        <v/>
      </c>
      <c r="H9" s="209" t="str">
        <f ca="1">IF(ISERROR($V9),"",OFFSET('Smelter Look-up'!$G$4,$V9-4,0))</f>
        <v/>
      </c>
      <c r="I9" s="210" t="str">
        <f ca="1">IF(ISERROR($V9),"",OFFSET('Smelter Look-up'!$H$4,$V9-4,0))</f>
        <v/>
      </c>
      <c r="J9" s="210" t="str">
        <f ca="1">IF(ISERROR($V9),"",OFFSET('Smelter Look-up'!$I$4,$V9-4,0))</f>
        <v/>
      </c>
      <c r="K9" s="260"/>
      <c r="L9" s="260"/>
      <c r="M9" s="260"/>
      <c r="N9" s="260"/>
      <c r="O9" s="260"/>
      <c r="P9" s="211"/>
      <c r="Q9" s="261"/>
      <c r="R9" s="208" t="str">
        <f ca="1">IF(ISERROR($V9),"",OFFSET('Smelter Look-up'!$C$4,$V9-4,0)&amp;"")</f>
        <v/>
      </c>
      <c r="S9" s="215" t="str">
        <f t="shared" ca="1" si="3"/>
        <v/>
      </c>
      <c r="T9" s="215" t="str">
        <f ca="1">IF(B9="","",IF(ISERROR(MATCH($J9,SorP!$B$1:$B$6230,0)),"",INDIRECT("'SorP'!$A$"&amp;MATCH($J9,SorP!$B$1:$B$6230,0))))</f>
        <v/>
      </c>
      <c r="U9" s="231"/>
      <c r="V9" s="262" t="e">
        <f>IF(C9="",NA(),IF(OR(C9="Smelter not listed",C9="Smelter not yet identified"),MATCH($B9&amp;$D9,'Smelter Look-up'!$J:$J,0),MATCH($B9&amp;$C9,'Smelter Look-up'!$J:$J,0)))</f>
        <v>#N/A</v>
      </c>
      <c r="W9" s="263"/>
      <c r="X9" s="263">
        <f t="shared" ca="1" si="4"/>
        <v>0</v>
      </c>
      <c r="Y9" s="263"/>
      <c r="Z9" s="263"/>
      <c r="AB9" s="265" t="str">
        <f t="shared" si="5"/>
        <v/>
      </c>
    </row>
    <row r="10" spans="1:34" s="264" customFormat="1" ht="19.899999999999999" customHeight="1">
      <c r="A10" s="316"/>
      <c r="B10" s="208" t="str">
        <f>IF(LEN(A10)=0,"",INDEX('Smelter Look-up'!$A:$A,MATCH($A10,'Smelter Look-up'!$E:$E,0)))</f>
        <v/>
      </c>
      <c r="C10" s="212" t="str">
        <f>IF(LEN(A10)=0,"",INDEX('Smelter Look-up'!$C:$C,MATCH($A10,'Smelter Look-up'!$E:$E,0)))</f>
        <v/>
      </c>
      <c r="D10" s="270"/>
      <c r="E10" s="208" t="str">
        <f ca="1">IF(ISERROR($V10),"",OFFSET('Smelter Look-up'!$D$4,$V10-4,0)&amp;"")</f>
        <v/>
      </c>
      <c r="F10" s="208" t="str">
        <f ca="1">IF(ISERROR($V10),"",OFFSET('Smelter Look-up'!$E$4,$V10-4,0))</f>
        <v/>
      </c>
      <c r="G10" s="208" t="str">
        <f ca="1">IF(C10=$X$4,IF(ISERROR($V10),"Enter smelter details","RMI"),IF(ISERROR($V10),"",OFFSET('Smelter Look-up'!$F$4,$V10-4,0)))</f>
        <v/>
      </c>
      <c r="H10" s="209" t="str">
        <f ca="1">IF(ISERROR($V10),"",OFFSET('Smelter Look-up'!$G$4,$V10-4,0))</f>
        <v/>
      </c>
      <c r="I10" s="210" t="str">
        <f ca="1">IF(ISERROR($V10),"",OFFSET('Smelter Look-up'!$H$4,$V10-4,0))</f>
        <v/>
      </c>
      <c r="J10" s="210" t="str">
        <f ca="1">IF(ISERROR($V10),"",OFFSET('Smelter Look-up'!$I$4,$V10-4,0))</f>
        <v/>
      </c>
      <c r="K10" s="260"/>
      <c r="L10" s="260"/>
      <c r="M10" s="260"/>
      <c r="N10" s="260"/>
      <c r="O10" s="260"/>
      <c r="P10" s="211"/>
      <c r="Q10" s="261"/>
      <c r="R10" s="208" t="str">
        <f ca="1">IF(ISERROR($V10),"",OFFSET('Smelter Look-up'!$C$4,$V10-4,0)&amp;"")</f>
        <v/>
      </c>
      <c r="S10" s="215" t="str">
        <f t="shared" ca="1" si="3"/>
        <v/>
      </c>
      <c r="T10" s="215" t="str">
        <f ca="1">IF(B10="","",IF(ISERROR(MATCH($J10,SorP!$B$1:$B$6230,0)),"",INDIRECT("'SorP'!$A$"&amp;MATCH($J10,SorP!$B$1:$B$6230,0))))</f>
        <v/>
      </c>
      <c r="U10" s="231"/>
      <c r="V10" s="262" t="e">
        <f>IF(C10="",NA(),IF(OR(C10="Smelter not listed",C10="Smelter not yet identified"),MATCH($B10&amp;$D10,'Smelter Look-up'!$J:$J,0),MATCH($B10&amp;$C10,'Smelter Look-up'!$J:$J,0)))</f>
        <v>#N/A</v>
      </c>
      <c r="W10" s="263"/>
      <c r="X10" s="263">
        <f t="shared" ca="1" si="4"/>
        <v>0</v>
      </c>
      <c r="Y10" s="263"/>
      <c r="Z10" s="263"/>
      <c r="AB10" s="265" t="str">
        <f t="shared" si="5"/>
        <v/>
      </c>
    </row>
    <row r="11" spans="1:34" s="264" customFormat="1" ht="19.899999999999999" customHeight="1">
      <c r="A11" s="316"/>
      <c r="B11" s="208" t="str">
        <f>IF(LEN(A11)=0,"",INDEX('Smelter Look-up'!$A:$A,MATCH($A11,'Smelter Look-up'!$E:$E,0)))</f>
        <v/>
      </c>
      <c r="C11" s="212" t="str">
        <f>IF(LEN(A11)=0,"",INDEX('Smelter Look-up'!$C:$C,MATCH($A11,'Smelter Look-up'!$E:$E,0)))</f>
        <v/>
      </c>
      <c r="D11" s="270"/>
      <c r="E11" s="208" t="str">
        <f ca="1">IF(ISERROR($V11),"",OFFSET('Smelter Look-up'!$D$4,$V11-4,0)&amp;"")</f>
        <v/>
      </c>
      <c r="F11" s="208" t="str">
        <f ca="1">IF(ISERROR($V11),"",OFFSET('Smelter Look-up'!$E$4,$V11-4,0))</f>
        <v/>
      </c>
      <c r="G11" s="208" t="str">
        <f ca="1">IF(C11=$X$4,IF(ISERROR($V11),"Enter smelter details","RMI"),IF(ISERROR($V11),"",OFFSET('Smelter Look-up'!$F$4,$V11-4,0)))</f>
        <v/>
      </c>
      <c r="H11" s="209" t="str">
        <f ca="1">IF(ISERROR($V11),"",OFFSET('Smelter Look-up'!$G$4,$V11-4,0))</f>
        <v/>
      </c>
      <c r="I11" s="210" t="str">
        <f ca="1">IF(ISERROR($V11),"",OFFSET('Smelter Look-up'!$H$4,$V11-4,0))</f>
        <v/>
      </c>
      <c r="J11" s="210" t="str">
        <f ca="1">IF(ISERROR($V11),"",OFFSET('Smelter Look-up'!$I$4,$V11-4,0))</f>
        <v/>
      </c>
      <c r="K11" s="260"/>
      <c r="L11" s="260"/>
      <c r="M11" s="260"/>
      <c r="N11" s="260"/>
      <c r="O11" s="260"/>
      <c r="P11" s="211"/>
      <c r="Q11" s="261"/>
      <c r="R11" s="208" t="str">
        <f ca="1">IF(ISERROR($V11),"",OFFSET('Smelter Look-up'!$C$4,$V11-4,0)&amp;"")</f>
        <v/>
      </c>
      <c r="S11" s="215" t="str">
        <f t="shared" ca="1" si="3"/>
        <v/>
      </c>
      <c r="T11" s="215" t="str">
        <f ca="1">IF(B11="","",IF(ISERROR(MATCH($J11,SorP!$B$1:$B$6230,0)),"",INDIRECT("'SorP'!$A$"&amp;MATCH($J11,SorP!$B$1:$B$6230,0))))</f>
        <v/>
      </c>
      <c r="U11" s="231"/>
      <c r="V11" s="262" t="e">
        <f>IF(C11="",NA(),IF(OR(C11="Smelter not listed",C11="Smelter not yet identified"),MATCH($B11&amp;$D11,'Smelter Look-up'!$J:$J,0),MATCH($B11&amp;$C11,'Smelter Look-up'!$J:$J,0)))</f>
        <v>#N/A</v>
      </c>
      <c r="W11" s="263"/>
      <c r="X11" s="263">
        <f t="shared" ca="1" si="4"/>
        <v>0</v>
      </c>
      <c r="Y11" s="263"/>
      <c r="Z11" s="263"/>
      <c r="AB11" s="265" t="str">
        <f t="shared" si="5"/>
        <v/>
      </c>
    </row>
    <row r="12" spans="1:34" s="264" customFormat="1" ht="19.899999999999999" customHeight="1">
      <c r="A12" s="316"/>
      <c r="B12" s="208" t="str">
        <f>IF(LEN(A12)=0,"",INDEX('Smelter Look-up'!$A:$A,MATCH($A12,'Smelter Look-up'!$E:$E,0)))</f>
        <v/>
      </c>
      <c r="C12" s="212" t="str">
        <f>IF(LEN(A12)=0,"",INDEX('Smelter Look-up'!$C:$C,MATCH($A12,'Smelter Look-up'!$E:$E,0)))</f>
        <v/>
      </c>
      <c r="D12" s="270"/>
      <c r="E12" s="208" t="str">
        <f ca="1">IF(ISERROR($V12),"",OFFSET('Smelter Look-up'!$D$4,$V12-4,0)&amp;"")</f>
        <v/>
      </c>
      <c r="F12" s="208" t="str">
        <f ca="1">IF(ISERROR($V12),"",OFFSET('Smelter Look-up'!$E$4,$V12-4,0))</f>
        <v/>
      </c>
      <c r="G12" s="208" t="str">
        <f ca="1">IF(C12=$X$4,IF(ISERROR($V12),"Enter smelter details","RMI"),IF(ISERROR($V12),"",OFFSET('Smelter Look-up'!$F$4,$V12-4,0)))</f>
        <v/>
      </c>
      <c r="H12" s="209" t="str">
        <f ca="1">IF(ISERROR($V12),"",OFFSET('Smelter Look-up'!$G$4,$V12-4,0))</f>
        <v/>
      </c>
      <c r="I12" s="210" t="str">
        <f ca="1">IF(ISERROR($V12),"",OFFSET('Smelter Look-up'!$H$4,$V12-4,0))</f>
        <v/>
      </c>
      <c r="J12" s="210" t="str">
        <f ca="1">IF(ISERROR($V12),"",OFFSET('Smelter Look-up'!$I$4,$V12-4,0))</f>
        <v/>
      </c>
      <c r="K12" s="260"/>
      <c r="L12" s="260"/>
      <c r="M12" s="260"/>
      <c r="N12" s="260"/>
      <c r="O12" s="260"/>
      <c r="P12" s="211"/>
      <c r="Q12" s="261"/>
      <c r="R12" s="208" t="str">
        <f ca="1">IF(ISERROR($V12),"",OFFSET('Smelter Look-up'!$C$4,$V12-4,0)&amp;"")</f>
        <v/>
      </c>
      <c r="S12" s="215" t="str">
        <f t="shared" ca="1" si="3"/>
        <v/>
      </c>
      <c r="T12" s="215" t="str">
        <f ca="1">IF(B12="","",IF(ISERROR(MATCH($J12,SorP!$B$1:$B$6230,0)),"",INDIRECT("'SorP'!$A$"&amp;MATCH($J12,SorP!$B$1:$B$6230,0))))</f>
        <v/>
      </c>
      <c r="U12" s="231"/>
      <c r="V12" s="262" t="e">
        <f>IF(C12="",NA(),IF(OR(C12="Smelter not listed",C12="Smelter not yet identified"),MATCH($B12&amp;$D12,'Smelter Look-up'!$J:$J,0),MATCH($B12&amp;$C12,'Smelter Look-up'!$J:$J,0)))</f>
        <v>#N/A</v>
      </c>
      <c r="W12" s="263"/>
      <c r="X12" s="263">
        <f t="shared" ca="1" si="4"/>
        <v>0</v>
      </c>
      <c r="Y12" s="263"/>
      <c r="Z12" s="263"/>
      <c r="AB12" s="265" t="str">
        <f t="shared" si="5"/>
        <v/>
      </c>
    </row>
    <row r="13" spans="1:34" s="264" customFormat="1" ht="19.899999999999999" customHeight="1">
      <c r="A13" s="316"/>
      <c r="B13" s="208" t="str">
        <f>IF(LEN(A13)=0,"",INDEX('Smelter Look-up'!$A:$A,MATCH($A13,'Smelter Look-up'!$E:$E,0)))</f>
        <v/>
      </c>
      <c r="C13" s="212" t="str">
        <f>IF(LEN(A13)=0,"",INDEX('Smelter Look-up'!$C:$C,MATCH($A13,'Smelter Look-up'!$E:$E,0)))</f>
        <v/>
      </c>
      <c r="D13" s="270"/>
      <c r="E13" s="208" t="str">
        <f ca="1">IF(ISERROR($V13),"",OFFSET('Smelter Look-up'!$D$4,$V13-4,0)&amp;"")</f>
        <v/>
      </c>
      <c r="F13" s="208" t="str">
        <f ca="1">IF(ISERROR($V13),"",OFFSET('Smelter Look-up'!$E$4,$V13-4,0))</f>
        <v/>
      </c>
      <c r="G13" s="208" t="str">
        <f ca="1">IF(C13=$X$4,IF(ISERROR($V13),"Enter smelter details","RMI"),IF(ISERROR($V13),"",OFFSET('Smelter Look-up'!$F$4,$V13-4,0)))</f>
        <v/>
      </c>
      <c r="H13" s="209" t="str">
        <f ca="1">IF(ISERROR($V13),"",OFFSET('Smelter Look-up'!$G$4,$V13-4,0))</f>
        <v/>
      </c>
      <c r="I13" s="210" t="str">
        <f ca="1">IF(ISERROR($V13),"",OFFSET('Smelter Look-up'!$H$4,$V13-4,0))</f>
        <v/>
      </c>
      <c r="J13" s="210" t="str">
        <f ca="1">IF(ISERROR($V13),"",OFFSET('Smelter Look-up'!$I$4,$V13-4,0))</f>
        <v/>
      </c>
      <c r="K13" s="260"/>
      <c r="L13" s="260"/>
      <c r="M13" s="260"/>
      <c r="N13" s="260"/>
      <c r="O13" s="260"/>
      <c r="P13" s="211"/>
      <c r="Q13" s="261"/>
      <c r="R13" s="208" t="str">
        <f ca="1">IF(ISERROR($V13),"",OFFSET('Smelter Look-up'!$C$4,$V13-4,0)&amp;"")</f>
        <v/>
      </c>
      <c r="S13" s="215" t="str">
        <f t="shared" ca="1" si="3"/>
        <v/>
      </c>
      <c r="T13" s="215" t="str">
        <f ca="1">IF(B13="","",IF(ISERROR(MATCH($J13,SorP!$B$1:$B$6230,0)),"",INDIRECT("'SorP'!$A$"&amp;MATCH($J13,SorP!$B$1:$B$6230,0))))</f>
        <v/>
      </c>
      <c r="U13" s="231"/>
      <c r="V13" s="262" t="e">
        <f>IF(C13="",NA(),IF(OR(C13="Smelter not listed",C13="Smelter not yet identified"),MATCH($B13&amp;$D13,'Smelter Look-up'!$J:$J,0),MATCH($B13&amp;$C13,'Smelter Look-up'!$J:$J,0)))</f>
        <v>#N/A</v>
      </c>
      <c r="W13" s="263"/>
      <c r="X13" s="263">
        <f t="shared" ca="1" si="4"/>
        <v>0</v>
      </c>
      <c r="Y13" s="263"/>
      <c r="Z13" s="263"/>
      <c r="AB13" s="265" t="str">
        <f t="shared" si="5"/>
        <v/>
      </c>
    </row>
    <row r="14" spans="1:34" s="264" customFormat="1" ht="19.899999999999999" customHeight="1">
      <c r="A14" s="316"/>
      <c r="B14" s="208" t="str">
        <f>IF(LEN(A14)=0,"",INDEX('Smelter Look-up'!$A:$A,MATCH($A14,'Smelter Look-up'!$E:$E,0)))</f>
        <v/>
      </c>
      <c r="C14" s="212" t="str">
        <f>IF(LEN(A14)=0,"",INDEX('Smelter Look-up'!$C:$C,MATCH($A14,'Smelter Look-up'!$E:$E,0)))</f>
        <v/>
      </c>
      <c r="D14" s="270"/>
      <c r="E14" s="208" t="str">
        <f ca="1">IF(ISERROR($V14),"",OFFSET('Smelter Look-up'!$D$4,$V14-4,0)&amp;"")</f>
        <v/>
      </c>
      <c r="F14" s="208" t="str">
        <f ca="1">IF(ISERROR($V14),"",OFFSET('Smelter Look-up'!$E$4,$V14-4,0))</f>
        <v/>
      </c>
      <c r="G14" s="208" t="str">
        <f ca="1">IF(C14=$X$4,IF(ISERROR($V14),"Enter smelter details","RMI"),IF(ISERROR($V14),"",OFFSET('Smelter Look-up'!$F$4,$V14-4,0)))</f>
        <v/>
      </c>
      <c r="H14" s="209" t="str">
        <f ca="1">IF(ISERROR($V14),"",OFFSET('Smelter Look-up'!$G$4,$V14-4,0))</f>
        <v/>
      </c>
      <c r="I14" s="210" t="str">
        <f ca="1">IF(ISERROR($V14),"",OFFSET('Smelter Look-up'!$H$4,$V14-4,0))</f>
        <v/>
      </c>
      <c r="J14" s="210" t="str">
        <f ca="1">IF(ISERROR($V14),"",OFFSET('Smelter Look-up'!$I$4,$V14-4,0))</f>
        <v/>
      </c>
      <c r="K14" s="260"/>
      <c r="L14" s="260"/>
      <c r="M14" s="260"/>
      <c r="N14" s="260"/>
      <c r="O14" s="260"/>
      <c r="P14" s="211"/>
      <c r="Q14" s="261"/>
      <c r="R14" s="208" t="str">
        <f ca="1">IF(ISERROR($V14),"",OFFSET('Smelter Look-up'!$C$4,$V14-4,0)&amp;"")</f>
        <v/>
      </c>
      <c r="S14" s="215" t="str">
        <f t="shared" ca="1" si="3"/>
        <v/>
      </c>
      <c r="T14" s="215" t="str">
        <f ca="1">IF(B14="","",IF(ISERROR(MATCH($J14,SorP!$B$1:$B$6230,0)),"",INDIRECT("'SorP'!$A$"&amp;MATCH($J14,SorP!$B$1:$B$6230,0))))</f>
        <v/>
      </c>
      <c r="U14" s="231"/>
      <c r="V14" s="262" t="e">
        <f>IF(C14="",NA(),IF(OR(C14="Smelter not listed",C14="Smelter not yet identified"),MATCH($B14&amp;$D14,'Smelter Look-up'!$J:$J,0),MATCH($B14&amp;$C14,'Smelter Look-up'!$J:$J,0)))</f>
        <v>#N/A</v>
      </c>
      <c r="W14" s="263"/>
      <c r="X14" s="263">
        <f t="shared" ca="1" si="4"/>
        <v>0</v>
      </c>
      <c r="Y14" s="263"/>
      <c r="Z14" s="263"/>
      <c r="AB14" s="265" t="str">
        <f t="shared" si="5"/>
        <v/>
      </c>
    </row>
    <row r="15" spans="1:34" s="264" customFormat="1" ht="19.899999999999999" customHeight="1">
      <c r="A15" s="316"/>
      <c r="B15" s="208" t="str">
        <f>IF(LEN(A15)=0,"",INDEX('Smelter Look-up'!$A:$A,MATCH($A15,'Smelter Look-up'!$E:$E,0)))</f>
        <v/>
      </c>
      <c r="C15" s="212" t="str">
        <f>IF(LEN(A15)=0,"",INDEX('Smelter Look-up'!$C:$C,MATCH($A15,'Smelter Look-up'!$E:$E,0)))</f>
        <v/>
      </c>
      <c r="D15" s="270"/>
      <c r="E15" s="208" t="str">
        <f ca="1">IF(ISERROR($V15),"",OFFSET('Smelter Look-up'!$D$4,$V15-4,0)&amp;"")</f>
        <v/>
      </c>
      <c r="F15" s="208" t="str">
        <f ca="1">IF(ISERROR($V15),"",OFFSET('Smelter Look-up'!$E$4,$V15-4,0))</f>
        <v/>
      </c>
      <c r="G15" s="208" t="str">
        <f ca="1">IF(C15=$X$4,IF(ISERROR($V15),"Enter smelter details","RMI"),IF(ISERROR($V15),"",OFFSET('Smelter Look-up'!$F$4,$V15-4,0)))</f>
        <v/>
      </c>
      <c r="H15" s="209" t="str">
        <f ca="1">IF(ISERROR($V15),"",OFFSET('Smelter Look-up'!$G$4,$V15-4,0))</f>
        <v/>
      </c>
      <c r="I15" s="210" t="str">
        <f ca="1">IF(ISERROR($V15),"",OFFSET('Smelter Look-up'!$H$4,$V15-4,0))</f>
        <v/>
      </c>
      <c r="J15" s="210" t="str">
        <f ca="1">IF(ISERROR($V15),"",OFFSET('Smelter Look-up'!$I$4,$V15-4,0))</f>
        <v/>
      </c>
      <c r="K15" s="260"/>
      <c r="L15" s="260"/>
      <c r="M15" s="260"/>
      <c r="N15" s="260"/>
      <c r="O15" s="260"/>
      <c r="P15" s="211"/>
      <c r="Q15" s="261"/>
      <c r="R15" s="208" t="str">
        <f ca="1">IF(ISERROR($V15),"",OFFSET('Smelter Look-up'!$C$4,$V15-4,0)&amp;"")</f>
        <v/>
      </c>
      <c r="S15" s="215" t="str">
        <f t="shared" ca="1" si="3"/>
        <v/>
      </c>
      <c r="T15" s="215" t="str">
        <f ca="1">IF(B15="","",IF(ISERROR(MATCH($J15,SorP!$B$1:$B$6230,0)),"",INDIRECT("'SorP'!$A$"&amp;MATCH($J15,SorP!$B$1:$B$6230,0))))</f>
        <v/>
      </c>
      <c r="U15" s="231"/>
      <c r="V15" s="262" t="e">
        <f>IF(C15="",NA(),IF(OR(C15="Smelter not listed",C15="Smelter not yet identified"),MATCH($B15&amp;$D15,'Smelter Look-up'!$J:$J,0),MATCH($B15&amp;$C15,'Smelter Look-up'!$J:$J,0)))</f>
        <v>#N/A</v>
      </c>
      <c r="W15" s="263"/>
      <c r="X15" s="263">
        <f t="shared" ca="1" si="4"/>
        <v>0</v>
      </c>
      <c r="Y15" s="263"/>
      <c r="Z15" s="263"/>
      <c r="AB15" s="265" t="str">
        <f t="shared" si="5"/>
        <v/>
      </c>
    </row>
    <row r="16" spans="1:34" s="264" customFormat="1" ht="19.899999999999999" customHeight="1">
      <c r="A16" s="316"/>
      <c r="B16" s="208" t="str">
        <f>IF(LEN(A16)=0,"",INDEX('Smelter Look-up'!$A:$A,MATCH($A16,'Smelter Look-up'!$E:$E,0)))</f>
        <v/>
      </c>
      <c r="C16" s="212" t="str">
        <f>IF(LEN(A16)=0,"",INDEX('Smelter Look-up'!$C:$C,MATCH($A16,'Smelter Look-up'!$E:$E,0)))</f>
        <v/>
      </c>
      <c r="D16" s="270"/>
      <c r="E16" s="208" t="str">
        <f ca="1">IF(ISERROR($V16),"",OFFSET('Smelter Look-up'!$D$4,$V16-4,0)&amp;"")</f>
        <v/>
      </c>
      <c r="F16" s="208" t="str">
        <f ca="1">IF(ISERROR($V16),"",OFFSET('Smelter Look-up'!$E$4,$V16-4,0))</f>
        <v/>
      </c>
      <c r="G16" s="208" t="str">
        <f ca="1">IF(C16=$X$4,IF(ISERROR($V16),"Enter smelter details","RMI"),IF(ISERROR($V16),"",OFFSET('Smelter Look-up'!$F$4,$V16-4,0)))</f>
        <v/>
      </c>
      <c r="H16" s="209" t="str">
        <f ca="1">IF(ISERROR($V16),"",OFFSET('Smelter Look-up'!$G$4,$V16-4,0))</f>
        <v/>
      </c>
      <c r="I16" s="210" t="str">
        <f ca="1">IF(ISERROR($V16),"",OFFSET('Smelter Look-up'!$H$4,$V16-4,0))</f>
        <v/>
      </c>
      <c r="J16" s="210" t="str">
        <f ca="1">IF(ISERROR($V16),"",OFFSET('Smelter Look-up'!$I$4,$V16-4,0))</f>
        <v/>
      </c>
      <c r="K16" s="260"/>
      <c r="L16" s="260"/>
      <c r="M16" s="260"/>
      <c r="N16" s="260"/>
      <c r="O16" s="260"/>
      <c r="P16" s="211"/>
      <c r="Q16" s="261"/>
      <c r="R16" s="208" t="str">
        <f ca="1">IF(ISERROR($V16),"",OFFSET('Smelter Look-up'!$C$4,$V16-4,0)&amp;"")</f>
        <v/>
      </c>
      <c r="S16" s="215" t="str">
        <f t="shared" ca="1" si="3"/>
        <v/>
      </c>
      <c r="T16" s="215" t="str">
        <f ca="1">IF(B16="","",IF(ISERROR(MATCH($J16,SorP!$B$1:$B$6230,0)),"",INDIRECT("'SorP'!$A$"&amp;MATCH($J16,SorP!$B$1:$B$6230,0))))</f>
        <v/>
      </c>
      <c r="U16" s="231"/>
      <c r="V16" s="262" t="e">
        <f>IF(C16="",NA(),IF(OR(C16="Smelter not listed",C16="Smelter not yet identified"),MATCH($B16&amp;$D16,'Smelter Look-up'!$J:$J,0),MATCH($B16&amp;$C16,'Smelter Look-up'!$J:$J,0)))</f>
        <v>#N/A</v>
      </c>
      <c r="W16" s="263"/>
      <c r="X16" s="263">
        <f t="shared" ca="1" si="4"/>
        <v>0</v>
      </c>
      <c r="Y16" s="263"/>
      <c r="Z16" s="263"/>
      <c r="AB16" s="265" t="str">
        <f t="shared" si="5"/>
        <v/>
      </c>
    </row>
    <row r="17" spans="1:28" s="264" customFormat="1" ht="19.899999999999999" customHeight="1">
      <c r="A17" s="316"/>
      <c r="B17" s="208" t="str">
        <f>IF(LEN(A17)=0,"",INDEX('Smelter Look-up'!$A:$A,MATCH($A17,'Smelter Look-up'!$E:$E,0)))</f>
        <v/>
      </c>
      <c r="C17" s="212" t="str">
        <f>IF(LEN(A17)=0,"",INDEX('Smelter Look-up'!$C:$C,MATCH($A17,'Smelter Look-up'!$E:$E,0)))</f>
        <v/>
      </c>
      <c r="D17" s="270"/>
      <c r="E17" s="208" t="str">
        <f ca="1">IF(ISERROR($V17),"",OFFSET('Smelter Look-up'!$D$4,$V17-4,0)&amp;"")</f>
        <v/>
      </c>
      <c r="F17" s="208" t="str">
        <f ca="1">IF(ISERROR($V17),"",OFFSET('Smelter Look-up'!$E$4,$V17-4,0))</f>
        <v/>
      </c>
      <c r="G17" s="208" t="str">
        <f ca="1">IF(C17=$X$4,IF(ISERROR($V17),"Enter smelter details","RMI"),IF(ISERROR($V17),"",OFFSET('Smelter Look-up'!$F$4,$V17-4,0)))</f>
        <v/>
      </c>
      <c r="H17" s="209" t="str">
        <f ca="1">IF(ISERROR($V17),"",OFFSET('Smelter Look-up'!$G$4,$V17-4,0))</f>
        <v/>
      </c>
      <c r="I17" s="210" t="str">
        <f ca="1">IF(ISERROR($V17),"",OFFSET('Smelter Look-up'!$H$4,$V17-4,0))</f>
        <v/>
      </c>
      <c r="J17" s="210" t="str">
        <f ca="1">IF(ISERROR($V17),"",OFFSET('Smelter Look-up'!$I$4,$V17-4,0))</f>
        <v/>
      </c>
      <c r="K17" s="260"/>
      <c r="L17" s="260"/>
      <c r="M17" s="260"/>
      <c r="N17" s="260"/>
      <c r="O17" s="260"/>
      <c r="P17" s="211"/>
      <c r="Q17" s="261"/>
      <c r="R17" s="208" t="str">
        <f ca="1">IF(ISERROR($V17),"",OFFSET('Smelter Look-up'!$C$4,$V17-4,0)&amp;"")</f>
        <v/>
      </c>
      <c r="S17" s="215" t="str">
        <f t="shared" ca="1" si="3"/>
        <v/>
      </c>
      <c r="T17" s="215" t="str">
        <f ca="1">IF(B17="","",IF(ISERROR(MATCH($J17,SorP!$B$1:$B$6230,0)),"",INDIRECT("'SorP'!$A$"&amp;MATCH($J17,SorP!$B$1:$B$6230,0))))</f>
        <v/>
      </c>
      <c r="U17" s="231"/>
      <c r="V17" s="262" t="e">
        <f>IF(C17="",NA(),IF(OR(C17="Smelter not listed",C17="Smelter not yet identified"),MATCH($B17&amp;$D17,'Smelter Look-up'!$J:$J,0),MATCH($B17&amp;$C17,'Smelter Look-up'!$J:$J,0)))</f>
        <v>#N/A</v>
      </c>
      <c r="W17" s="263"/>
      <c r="X17" s="263">
        <f t="shared" ca="1" si="4"/>
        <v>0</v>
      </c>
      <c r="Y17" s="263"/>
      <c r="Z17" s="263"/>
      <c r="AB17" s="265" t="str">
        <f t="shared" si="5"/>
        <v/>
      </c>
    </row>
    <row r="18" spans="1:28" s="264" customFormat="1" ht="19.899999999999999" customHeight="1">
      <c r="A18" s="207"/>
      <c r="B18" s="208" t="str">
        <f>IF(LEN(A18)=0,"",INDEX('Smelter Look-up'!$A:$A,MATCH($A18,'Smelter Look-up'!$E:$E,0)))</f>
        <v/>
      </c>
      <c r="C18" s="212" t="str">
        <f>IF(LEN(A18)=0,"",INDEX('Smelter Look-up'!$C:$C,MATCH($A18,'Smelter Look-up'!$E:$E,0)))</f>
        <v/>
      </c>
      <c r="D18" s="270"/>
      <c r="E18" s="208" t="str">
        <f ca="1">IF(ISERROR($V18),"",OFFSET('Smelter Look-up'!$D$4,$V18-4,0)&amp;"")</f>
        <v/>
      </c>
      <c r="F18" s="208" t="str">
        <f ca="1">IF(ISERROR($V18),"",OFFSET('Smelter Look-up'!$E$4,$V18-4,0))</f>
        <v/>
      </c>
      <c r="G18" s="208" t="str">
        <f ca="1">IF(C18=$X$4,IF(ISERROR($V18),"Enter smelter details","RMI"),IF(ISERROR($V18),"",OFFSET('Smelter Look-up'!$F$4,$V18-4,0)))</f>
        <v/>
      </c>
      <c r="H18" s="209" t="str">
        <f ca="1">IF(ISERROR($V18),"",OFFSET('Smelter Look-up'!$G$4,$V18-4,0))</f>
        <v/>
      </c>
      <c r="I18" s="210" t="str">
        <f ca="1">IF(ISERROR($V18),"",OFFSET('Smelter Look-up'!$H$4,$V18-4,0))</f>
        <v/>
      </c>
      <c r="J18" s="210" t="str">
        <f ca="1">IF(ISERROR($V18),"",OFFSET('Smelter Look-up'!$I$4,$V18-4,0))</f>
        <v/>
      </c>
      <c r="K18" s="260"/>
      <c r="L18" s="260"/>
      <c r="M18" s="260"/>
      <c r="N18" s="260"/>
      <c r="O18" s="260"/>
      <c r="P18" s="211"/>
      <c r="Q18" s="261"/>
      <c r="R18" s="208" t="str">
        <f ca="1">IF(ISERROR($V18),"",OFFSET('Smelter Look-up'!$C$4,$V18-4,0)&amp;"")</f>
        <v/>
      </c>
      <c r="S18" s="215" t="str">
        <f t="shared" ca="1" si="3"/>
        <v/>
      </c>
      <c r="T18" s="215" t="str">
        <f ca="1">IF(B18="","",IF(ISERROR(MATCH($J18,SorP!$B$1:$B$6230,0)),"",INDIRECT("'SorP'!$A$"&amp;MATCH($J18,SorP!$B$1:$B$6230,0))))</f>
        <v/>
      </c>
      <c r="U18" s="231"/>
      <c r="V18" s="262" t="e">
        <f>IF(C18="",NA(),IF(OR(C18="Smelter not listed",C18="Smelter not yet identified"),MATCH($B18&amp;$D18,'Smelter Look-up'!$J:$J,0),MATCH($B18&amp;$C18,'Smelter Look-up'!$J:$J,0)))</f>
        <v>#N/A</v>
      </c>
      <c r="W18" s="263"/>
      <c r="X18" s="263">
        <f t="shared" ca="1" si="4"/>
        <v>0</v>
      </c>
      <c r="Y18" s="263"/>
      <c r="Z18" s="263"/>
      <c r="AB18" s="265" t="str">
        <f t="shared" si="5"/>
        <v/>
      </c>
    </row>
    <row r="19" spans="1:28" s="264" customFormat="1" ht="20.25">
      <c r="A19" s="207"/>
      <c r="B19" s="208" t="str">
        <f>IF(LEN(A19)=0,"",INDEX('Smelter Look-up'!$A:$A,MATCH($A19,'Smelter Look-up'!$E:$E,0)))</f>
        <v/>
      </c>
      <c r="C19" s="212" t="str">
        <f>IF(LEN(A19)=0,"",INDEX('Smelter Look-up'!$C:$C,MATCH($A19,'Smelter Look-up'!$E:$E,0)))</f>
        <v/>
      </c>
      <c r="D19" s="270"/>
      <c r="E19" s="208" t="str">
        <f ca="1">IF(ISERROR($V19),"",OFFSET('Smelter Look-up'!$D$4,$V19-4,0)&amp;"")</f>
        <v/>
      </c>
      <c r="F19" s="208" t="str">
        <f ca="1">IF(ISERROR($V19),"",OFFSET('Smelter Look-up'!$E$4,$V19-4,0))</f>
        <v/>
      </c>
      <c r="G19" s="208" t="str">
        <f ca="1">IF(C19=$X$4,IF(ISERROR($V19),"Enter smelter details","RMI"),IF(ISERROR($V19),"",OFFSET('Smelter Look-up'!$F$4,$V19-4,0)))</f>
        <v/>
      </c>
      <c r="H19" s="209" t="str">
        <f ca="1">IF(ISERROR($V19),"",OFFSET('Smelter Look-up'!$G$4,$V19-4,0))</f>
        <v/>
      </c>
      <c r="I19" s="210" t="str">
        <f ca="1">IF(ISERROR($V19),"",OFFSET('Smelter Look-up'!$H$4,$V19-4,0))</f>
        <v/>
      </c>
      <c r="J19" s="210" t="str">
        <f ca="1">IF(ISERROR($V19),"",OFFSET('Smelter Look-up'!$I$4,$V19-4,0))</f>
        <v/>
      </c>
      <c r="K19" s="260"/>
      <c r="L19" s="260"/>
      <c r="M19" s="260"/>
      <c r="N19" s="260"/>
      <c r="O19" s="260"/>
      <c r="P19" s="211"/>
      <c r="Q19" s="261"/>
      <c r="R19" s="208" t="str">
        <f ca="1">IF(ISERROR($V19),"",OFFSET('Smelter Look-up'!$C$4,$V19-4,0)&amp;"")</f>
        <v/>
      </c>
      <c r="S19" s="215" t="str">
        <f t="shared" ca="1" si="3"/>
        <v/>
      </c>
      <c r="T19" s="215" t="str">
        <f ca="1">IF(B19="","",IF(ISERROR(MATCH($J19,SorP!$B$1:$B$6230,0)),"",INDIRECT("'SorP'!$A$"&amp;MATCH($J19,SorP!$B$1:$B$6230,0))))</f>
        <v/>
      </c>
      <c r="U19" s="231"/>
      <c r="V19" s="262" t="e">
        <f>IF(C19="",NA(),IF(OR(C19="Smelter not listed",C19="Smelter not yet identified"),MATCH($B19&amp;$D19,'Smelter Look-up'!$J:$J,0),MATCH($B19&amp;$C19,'Smelter Look-up'!$J:$J,0)))</f>
        <v>#N/A</v>
      </c>
      <c r="W19" s="263"/>
      <c r="X19" s="263">
        <f t="shared" ca="1" si="4"/>
        <v>0</v>
      </c>
      <c r="Y19" s="263"/>
      <c r="Z19" s="263"/>
      <c r="AB19" s="265" t="str">
        <f t="shared" si="5"/>
        <v/>
      </c>
    </row>
    <row r="20" spans="1:28" s="264" customFormat="1" ht="20.25">
      <c r="A20" s="207"/>
      <c r="B20" s="208" t="str">
        <f>IF(LEN(A20)=0,"",INDEX('Smelter Look-up'!$A:$A,MATCH($A20,'Smelter Look-up'!$E:$E,0)))</f>
        <v/>
      </c>
      <c r="C20" s="212" t="str">
        <f>IF(LEN(A20)=0,"",INDEX('Smelter Look-up'!$C:$C,MATCH($A20,'Smelter Look-up'!$E:$E,0)))</f>
        <v/>
      </c>
      <c r="D20" s="270"/>
      <c r="E20" s="208" t="str">
        <f ca="1">IF(ISERROR($V20),"",OFFSET('Smelter Look-up'!$D$4,$V20-4,0)&amp;"")</f>
        <v/>
      </c>
      <c r="F20" s="208" t="str">
        <f ca="1">IF(ISERROR($V20),"",OFFSET('Smelter Look-up'!$E$4,$V20-4,0))</f>
        <v/>
      </c>
      <c r="G20" s="208" t="str">
        <f ca="1">IF(C20=$X$4,IF(ISERROR($V20),"Enter smelter details","RMI"),IF(ISERROR($V20),"",OFFSET('Smelter Look-up'!$F$4,$V20-4,0)))</f>
        <v/>
      </c>
      <c r="H20" s="209" t="str">
        <f ca="1">IF(ISERROR($V20),"",OFFSET('Smelter Look-up'!$G$4,$V20-4,0))</f>
        <v/>
      </c>
      <c r="I20" s="210" t="str">
        <f ca="1">IF(ISERROR($V20),"",OFFSET('Smelter Look-up'!$H$4,$V20-4,0))</f>
        <v/>
      </c>
      <c r="J20" s="210" t="str">
        <f ca="1">IF(ISERROR($V20),"",OFFSET('Smelter Look-up'!$I$4,$V20-4,0))</f>
        <v/>
      </c>
      <c r="K20" s="260"/>
      <c r="L20" s="260"/>
      <c r="M20" s="260"/>
      <c r="N20" s="260"/>
      <c r="O20" s="260"/>
      <c r="P20" s="211"/>
      <c r="Q20" s="261"/>
      <c r="R20" s="208" t="str">
        <f ca="1">IF(ISERROR($V20),"",OFFSET('Smelter Look-up'!$C$4,$V20-4,0)&amp;"")</f>
        <v/>
      </c>
      <c r="S20" s="215" t="str">
        <f t="shared" ca="1" si="3"/>
        <v/>
      </c>
      <c r="T20" s="215" t="str">
        <f ca="1">IF(B20="","",IF(ISERROR(MATCH($J20,SorP!$B$1:$B$6230,0)),"",INDIRECT("'SorP'!$A$"&amp;MATCH($J20,SorP!$B$1:$B$6230,0))))</f>
        <v/>
      </c>
      <c r="U20" s="231"/>
      <c r="V20" s="262" t="e">
        <f>IF(C20="",NA(),IF(OR(C20="Smelter not listed",C20="Smelter not yet identified"),MATCH($B20&amp;$D20,'Smelter Look-up'!$J:$J,0),MATCH($B20&amp;$C20,'Smelter Look-up'!$J:$J,0)))</f>
        <v>#N/A</v>
      </c>
      <c r="W20" s="263"/>
      <c r="X20" s="263">
        <f t="shared" ca="1" si="4"/>
        <v>0</v>
      </c>
      <c r="Y20" s="263"/>
      <c r="Z20" s="263"/>
      <c r="AB20" s="265" t="str">
        <f t="shared" si="5"/>
        <v/>
      </c>
    </row>
    <row r="21" spans="1:28" s="264" customFormat="1" ht="20.25">
      <c r="A21" s="207"/>
      <c r="B21" s="208" t="str">
        <f>IF(LEN(A21)=0,"",INDEX('Smelter Look-up'!$A:$A,MATCH($A21,'Smelter Look-up'!$E:$E,0)))</f>
        <v/>
      </c>
      <c r="C21" s="212" t="str">
        <f>IF(LEN(A21)=0,"",INDEX('Smelter Look-up'!$C:$C,MATCH($A21,'Smelter Look-up'!$E:$E,0)))</f>
        <v/>
      </c>
      <c r="D21" s="270"/>
      <c r="E21" s="208" t="str">
        <f ca="1">IF(ISERROR($V21),"",OFFSET('Smelter Look-up'!$D$4,$V21-4,0)&amp;"")</f>
        <v/>
      </c>
      <c r="F21" s="208" t="str">
        <f ca="1">IF(ISERROR($V21),"",OFFSET('Smelter Look-up'!$E$4,$V21-4,0))</f>
        <v/>
      </c>
      <c r="G21" s="208" t="str">
        <f ca="1">IF(C21=$X$4,IF(ISERROR($V21),"Enter smelter details","RMI"),IF(ISERROR($V21),"",OFFSET('Smelter Look-up'!$F$4,$V21-4,0)))</f>
        <v/>
      </c>
      <c r="H21" s="209" t="str">
        <f ca="1">IF(ISERROR($V21),"",OFFSET('Smelter Look-up'!$G$4,$V21-4,0))</f>
        <v/>
      </c>
      <c r="I21" s="210" t="str">
        <f ca="1">IF(ISERROR($V21),"",OFFSET('Smelter Look-up'!$H$4,$V21-4,0))</f>
        <v/>
      </c>
      <c r="J21" s="210" t="str">
        <f ca="1">IF(ISERROR($V21),"",OFFSET('Smelter Look-up'!$I$4,$V21-4,0))</f>
        <v/>
      </c>
      <c r="K21" s="260"/>
      <c r="L21" s="260"/>
      <c r="M21" s="260"/>
      <c r="N21" s="260"/>
      <c r="O21" s="260"/>
      <c r="P21" s="211"/>
      <c r="Q21" s="261"/>
      <c r="R21" s="208" t="str">
        <f ca="1">IF(ISERROR($V21),"",OFFSET('Smelter Look-up'!$C$4,$V21-4,0)&amp;"")</f>
        <v/>
      </c>
      <c r="S21" s="215" t="str">
        <f t="shared" ca="1" si="3"/>
        <v/>
      </c>
      <c r="T21" s="215" t="str">
        <f ca="1">IF(B21="","",IF(ISERROR(MATCH($J21,SorP!$B$1:$B$6230,0)),"",INDIRECT("'SorP'!$A$"&amp;MATCH($J21,SorP!$B$1:$B$6230,0))))</f>
        <v/>
      </c>
      <c r="U21" s="231"/>
      <c r="V21" s="262" t="e">
        <f>IF(C21="",NA(),IF(OR(C21="Smelter not listed",C21="Smelter not yet identified"),MATCH($B21&amp;$D21,'Smelter Look-up'!$J:$J,0),MATCH($B21&amp;$C21,'Smelter Look-up'!$J:$J,0)))</f>
        <v>#N/A</v>
      </c>
      <c r="W21" s="263"/>
      <c r="X21" s="263">
        <f t="shared" ca="1" si="4"/>
        <v>0</v>
      </c>
      <c r="Y21" s="263"/>
      <c r="Z21" s="263"/>
      <c r="AB21" s="265" t="str">
        <f t="shared" si="5"/>
        <v/>
      </c>
    </row>
    <row r="22" spans="1:28" s="264" customFormat="1" ht="20.25">
      <c r="A22" s="207"/>
      <c r="B22" s="208" t="str">
        <f>IF(LEN(A22)=0,"",INDEX('Smelter Look-up'!$A:$A,MATCH($A22,'Smelter Look-up'!$E:$E,0)))</f>
        <v/>
      </c>
      <c r="C22" s="212" t="str">
        <f>IF(LEN(A22)=0,"",INDEX('Smelter Look-up'!$C:$C,MATCH($A22,'Smelter Look-up'!$E:$E,0)))</f>
        <v/>
      </c>
      <c r="D22" s="270"/>
      <c r="E22" s="208" t="str">
        <f ca="1">IF(ISERROR($V22),"",OFFSET('Smelter Look-up'!$D$4,$V22-4,0)&amp;"")</f>
        <v/>
      </c>
      <c r="F22" s="208" t="str">
        <f ca="1">IF(ISERROR($V22),"",OFFSET('Smelter Look-up'!$E$4,$V22-4,0))</f>
        <v/>
      </c>
      <c r="G22" s="208" t="str">
        <f ca="1">IF(C22=$X$4,IF(ISERROR($V22),"Enter smelter details","RMI"),IF(ISERROR($V22),"",OFFSET('Smelter Look-up'!$F$4,$V22-4,0)))</f>
        <v/>
      </c>
      <c r="H22" s="209" t="str">
        <f ca="1">IF(ISERROR($V22),"",OFFSET('Smelter Look-up'!$G$4,$V22-4,0))</f>
        <v/>
      </c>
      <c r="I22" s="210" t="str">
        <f ca="1">IF(ISERROR($V22),"",OFFSET('Smelter Look-up'!$H$4,$V22-4,0))</f>
        <v/>
      </c>
      <c r="J22" s="210" t="str">
        <f ca="1">IF(ISERROR($V22),"",OFFSET('Smelter Look-up'!$I$4,$V22-4,0))</f>
        <v/>
      </c>
      <c r="K22" s="260"/>
      <c r="L22" s="260"/>
      <c r="M22" s="260"/>
      <c r="N22" s="260"/>
      <c r="O22" s="260"/>
      <c r="P22" s="211"/>
      <c r="Q22" s="261"/>
      <c r="R22" s="208" t="str">
        <f ca="1">IF(ISERROR($V22),"",OFFSET('Smelter Look-up'!$C$4,$V22-4,0)&amp;"")</f>
        <v/>
      </c>
      <c r="S22" s="215" t="str">
        <f t="shared" ca="1" si="3"/>
        <v/>
      </c>
      <c r="T22" s="215" t="str">
        <f ca="1">IF(B22="","",IF(ISERROR(MATCH($J22,SorP!$B$1:$B$6230,0)),"",INDIRECT("'SorP'!$A$"&amp;MATCH($J22,SorP!$B$1:$B$6230,0))))</f>
        <v/>
      </c>
      <c r="U22" s="231"/>
      <c r="V22" s="262" t="e">
        <f>IF(C22="",NA(),IF(OR(C22="Smelter not listed",C22="Smelter not yet identified"),MATCH($B22&amp;$D22,'Smelter Look-up'!$J:$J,0),MATCH($B22&amp;$C22,'Smelter Look-up'!$J:$J,0)))</f>
        <v>#N/A</v>
      </c>
      <c r="W22" s="263"/>
      <c r="X22" s="263">
        <f t="shared" ca="1" si="4"/>
        <v>0</v>
      </c>
      <c r="Y22" s="263"/>
      <c r="Z22" s="263"/>
      <c r="AB22" s="265" t="str">
        <f t="shared" si="5"/>
        <v/>
      </c>
    </row>
    <row r="23" spans="1:28" s="264" customFormat="1" ht="20.25">
      <c r="A23" s="207"/>
      <c r="B23" s="208" t="str">
        <f>IF(LEN(A23)=0,"",INDEX('Smelter Look-up'!$A:$A,MATCH($A23,'Smelter Look-up'!$E:$E,0)))</f>
        <v/>
      </c>
      <c r="C23" s="212" t="str">
        <f>IF(LEN(A23)=0,"",INDEX('Smelter Look-up'!$C:$C,MATCH($A23,'Smelter Look-up'!$E:$E,0)))</f>
        <v/>
      </c>
      <c r="D23" s="270"/>
      <c r="E23" s="208" t="str">
        <f ca="1">IF(ISERROR($V23),"",OFFSET('Smelter Look-up'!$D$4,$V23-4,0)&amp;"")</f>
        <v/>
      </c>
      <c r="F23" s="208" t="str">
        <f ca="1">IF(ISERROR($V23),"",OFFSET('Smelter Look-up'!$E$4,$V23-4,0))</f>
        <v/>
      </c>
      <c r="G23" s="208" t="str">
        <f ca="1">IF(C23=$X$4,IF(ISERROR($V23),"Enter smelter details","RMI"),IF(ISERROR($V23),"",OFFSET('Smelter Look-up'!$F$4,$V23-4,0)))</f>
        <v/>
      </c>
      <c r="H23" s="209" t="str">
        <f ca="1">IF(ISERROR($V23),"",OFFSET('Smelter Look-up'!$G$4,$V23-4,0))</f>
        <v/>
      </c>
      <c r="I23" s="210" t="str">
        <f ca="1">IF(ISERROR($V23),"",OFFSET('Smelter Look-up'!$H$4,$V23-4,0))</f>
        <v/>
      </c>
      <c r="J23" s="210" t="str">
        <f ca="1">IF(ISERROR($V23),"",OFFSET('Smelter Look-up'!$I$4,$V23-4,0))</f>
        <v/>
      </c>
      <c r="K23" s="260"/>
      <c r="L23" s="260"/>
      <c r="M23" s="260"/>
      <c r="N23" s="260"/>
      <c r="O23" s="260"/>
      <c r="P23" s="211"/>
      <c r="Q23" s="261"/>
      <c r="R23" s="208" t="str">
        <f ca="1">IF(ISERROR($V23),"",OFFSET('Smelter Look-up'!$C$4,$V23-4,0)&amp;"")</f>
        <v/>
      </c>
      <c r="S23" s="215" t="str">
        <f t="shared" ca="1" si="3"/>
        <v/>
      </c>
      <c r="T23" s="215" t="str">
        <f ca="1">IF(B23="","",IF(ISERROR(MATCH($J23,SorP!$B$1:$B$6230,0)),"",INDIRECT("'SorP'!$A$"&amp;MATCH($J23,SorP!$B$1:$B$6230,0))))</f>
        <v/>
      </c>
      <c r="U23" s="231"/>
      <c r="V23" s="262" t="e">
        <f>IF(C23="",NA(),IF(OR(C23="Smelter not listed",C23="Smelter not yet identified"),MATCH($B23&amp;$D23,'Smelter Look-up'!$J:$J,0),MATCH($B23&amp;$C23,'Smelter Look-up'!$J:$J,0)))</f>
        <v>#N/A</v>
      </c>
      <c r="W23" s="263"/>
      <c r="X23" s="263">
        <f t="shared" ca="1" si="4"/>
        <v>0</v>
      </c>
      <c r="Y23" s="263"/>
      <c r="Z23" s="263"/>
      <c r="AB23" s="265" t="str">
        <f t="shared" si="5"/>
        <v/>
      </c>
    </row>
    <row r="24" spans="1:28" s="264" customFormat="1" ht="20.25">
      <c r="A24" s="207"/>
      <c r="B24" s="208" t="str">
        <f>IF(LEN(A24)=0,"",INDEX('Smelter Look-up'!$A:$A,MATCH($A24,'Smelter Look-up'!$E:$E,0)))</f>
        <v/>
      </c>
      <c r="C24" s="212" t="str">
        <f>IF(LEN(A24)=0,"",INDEX('Smelter Look-up'!$C:$C,MATCH($A24,'Smelter Look-up'!$E:$E,0)))</f>
        <v/>
      </c>
      <c r="D24" s="270"/>
      <c r="E24" s="208" t="str">
        <f ca="1">IF(ISERROR($V24),"",OFFSET('Smelter Look-up'!$D$4,$V24-4,0)&amp;"")</f>
        <v/>
      </c>
      <c r="F24" s="208" t="str">
        <f ca="1">IF(ISERROR($V24),"",OFFSET('Smelter Look-up'!$E$4,$V24-4,0))</f>
        <v/>
      </c>
      <c r="G24" s="208" t="str">
        <f ca="1">IF(C24=$X$4,IF(ISERROR($V24),"Enter smelter details","RMI"),IF(ISERROR($V24),"",OFFSET('Smelter Look-up'!$F$4,$V24-4,0)))</f>
        <v/>
      </c>
      <c r="H24" s="209" t="str">
        <f ca="1">IF(ISERROR($V24),"",OFFSET('Smelter Look-up'!$G$4,$V24-4,0))</f>
        <v/>
      </c>
      <c r="I24" s="210" t="str">
        <f ca="1">IF(ISERROR($V24),"",OFFSET('Smelter Look-up'!$H$4,$V24-4,0))</f>
        <v/>
      </c>
      <c r="J24" s="210" t="str">
        <f ca="1">IF(ISERROR($V24),"",OFFSET('Smelter Look-up'!$I$4,$V24-4,0))</f>
        <v/>
      </c>
      <c r="K24" s="260"/>
      <c r="L24" s="260"/>
      <c r="M24" s="260"/>
      <c r="N24" s="260"/>
      <c r="O24" s="260"/>
      <c r="P24" s="211"/>
      <c r="Q24" s="261"/>
      <c r="R24" s="208" t="str">
        <f ca="1">IF(ISERROR($V24),"",OFFSET('Smelter Look-up'!$C$4,$V24-4,0)&amp;"")</f>
        <v/>
      </c>
      <c r="S24" s="215" t="str">
        <f t="shared" ca="1" si="3"/>
        <v/>
      </c>
      <c r="T24" s="215" t="str">
        <f ca="1">IF(B24="","",IF(ISERROR(MATCH($J24,SorP!$B$1:$B$6230,0)),"",INDIRECT("'SorP'!$A$"&amp;MATCH($J24,SorP!$B$1:$B$6230,0))))</f>
        <v/>
      </c>
      <c r="U24" s="231"/>
      <c r="V24" s="262" t="e">
        <f>IF(C24="",NA(),IF(OR(C24="Smelter not listed",C24="Smelter not yet identified"),MATCH($B24&amp;$D24,'Smelter Look-up'!$J:$J,0),MATCH($B24&amp;$C24,'Smelter Look-up'!$J:$J,0)))</f>
        <v>#N/A</v>
      </c>
      <c r="W24" s="263"/>
      <c r="X24" s="263">
        <f t="shared" ca="1" si="4"/>
        <v>0</v>
      </c>
      <c r="Y24" s="263"/>
      <c r="Z24" s="263"/>
      <c r="AB24" s="265" t="str">
        <f t="shared" si="5"/>
        <v/>
      </c>
    </row>
    <row r="25" spans="1:28" s="264" customFormat="1" ht="20.25">
      <c r="A25" s="207"/>
      <c r="B25" s="208" t="str">
        <f>IF(LEN(A25)=0,"",INDEX('Smelter Look-up'!$A:$A,MATCH($A25,'Smelter Look-up'!$E:$E,0)))</f>
        <v/>
      </c>
      <c r="C25" s="212" t="str">
        <f>IF(LEN(A25)=0,"",INDEX('Smelter Look-up'!$C:$C,MATCH($A25,'Smelter Look-up'!$E:$E,0)))</f>
        <v/>
      </c>
      <c r="D25" s="270"/>
      <c r="E25" s="208" t="str">
        <f ca="1">IF(ISERROR($V25),"",OFFSET('Smelter Look-up'!$D$4,$V25-4,0)&amp;"")</f>
        <v/>
      </c>
      <c r="F25" s="208" t="str">
        <f ca="1">IF(ISERROR($V25),"",OFFSET('Smelter Look-up'!$E$4,$V25-4,0))</f>
        <v/>
      </c>
      <c r="G25" s="208" t="str">
        <f ca="1">IF(C25=$X$4,IF(ISERROR($V25),"Enter smelter details","RMI"),IF(ISERROR($V25),"",OFFSET('Smelter Look-up'!$F$4,$V25-4,0)))</f>
        <v/>
      </c>
      <c r="H25" s="209" t="str">
        <f ca="1">IF(ISERROR($V25),"",OFFSET('Smelter Look-up'!$G$4,$V25-4,0))</f>
        <v/>
      </c>
      <c r="I25" s="210" t="str">
        <f ca="1">IF(ISERROR($V25),"",OFFSET('Smelter Look-up'!$H$4,$V25-4,0))</f>
        <v/>
      </c>
      <c r="J25" s="210" t="str">
        <f ca="1">IF(ISERROR($V25),"",OFFSET('Smelter Look-up'!$I$4,$V25-4,0))</f>
        <v/>
      </c>
      <c r="K25" s="260"/>
      <c r="L25" s="260"/>
      <c r="M25" s="260"/>
      <c r="N25" s="260"/>
      <c r="O25" s="260"/>
      <c r="P25" s="211"/>
      <c r="Q25" s="261"/>
      <c r="R25" s="208" t="str">
        <f ca="1">IF(ISERROR($V25),"",OFFSET('Smelter Look-up'!$C$4,$V25-4,0)&amp;"")</f>
        <v/>
      </c>
      <c r="S25" s="215" t="str">
        <f t="shared" ca="1" si="3"/>
        <v/>
      </c>
      <c r="T25" s="215" t="str">
        <f ca="1">IF(B25="","",IF(ISERROR(MATCH($J25,SorP!$B$1:$B$6230,0)),"",INDIRECT("'SorP'!$A$"&amp;MATCH($J25,SorP!$B$1:$B$6230,0))))</f>
        <v/>
      </c>
      <c r="U25" s="231"/>
      <c r="V25" s="262" t="e">
        <f>IF(C25="",NA(),IF(OR(C25="Smelter not listed",C25="Smelter not yet identified"),MATCH($B25&amp;$D25,'Smelter Look-up'!$J:$J,0),MATCH($B25&amp;$C25,'Smelter Look-up'!$J:$J,0)))</f>
        <v>#N/A</v>
      </c>
      <c r="W25" s="263"/>
      <c r="X25" s="263">
        <f t="shared" ca="1" si="4"/>
        <v>0</v>
      </c>
      <c r="Y25" s="263"/>
      <c r="Z25" s="263"/>
      <c r="AB25" s="265" t="str">
        <f t="shared" si="5"/>
        <v/>
      </c>
    </row>
    <row r="26" spans="1:28" s="264" customFormat="1" ht="20.25">
      <c r="A26" s="207"/>
      <c r="B26" s="208" t="str">
        <f>IF(LEN(A26)=0,"",INDEX('Smelter Look-up'!$A:$A,MATCH($A26,'Smelter Look-up'!$E:$E,0)))</f>
        <v/>
      </c>
      <c r="C26" s="212" t="str">
        <f>IF(LEN(A26)=0,"",INDEX('Smelter Look-up'!$C:$C,MATCH($A26,'Smelter Look-up'!$E:$E,0)))</f>
        <v/>
      </c>
      <c r="D26" s="270"/>
      <c r="E26" s="208" t="str">
        <f ca="1">IF(ISERROR($V26),"",OFFSET('Smelter Look-up'!$D$4,$V26-4,0)&amp;"")</f>
        <v/>
      </c>
      <c r="F26" s="208" t="str">
        <f ca="1">IF(ISERROR($V26),"",OFFSET('Smelter Look-up'!$E$4,$V26-4,0))</f>
        <v/>
      </c>
      <c r="G26" s="208" t="str">
        <f ca="1">IF(C26=$X$4,IF(ISERROR($V26),"Enter smelter details","RMI"),IF(ISERROR($V26),"",OFFSET('Smelter Look-up'!$F$4,$V26-4,0)))</f>
        <v/>
      </c>
      <c r="H26" s="209" t="str">
        <f ca="1">IF(ISERROR($V26),"",OFFSET('Smelter Look-up'!$G$4,$V26-4,0))</f>
        <v/>
      </c>
      <c r="I26" s="210" t="str">
        <f ca="1">IF(ISERROR($V26),"",OFFSET('Smelter Look-up'!$H$4,$V26-4,0))</f>
        <v/>
      </c>
      <c r="J26" s="210" t="str">
        <f ca="1">IF(ISERROR($V26),"",OFFSET('Smelter Look-up'!$I$4,$V26-4,0))</f>
        <v/>
      </c>
      <c r="K26" s="260"/>
      <c r="L26" s="260"/>
      <c r="M26" s="260"/>
      <c r="N26" s="260"/>
      <c r="O26" s="260"/>
      <c r="P26" s="211"/>
      <c r="Q26" s="261"/>
      <c r="R26" s="208" t="str">
        <f ca="1">IF(ISERROR($V26),"",OFFSET('Smelter Look-up'!$C$4,$V26-4,0)&amp;"")</f>
        <v/>
      </c>
      <c r="S26" s="215" t="str">
        <f t="shared" ca="1" si="3"/>
        <v/>
      </c>
      <c r="T26" s="215" t="str">
        <f ca="1">IF(B26="","",IF(ISERROR(MATCH($J26,SorP!$B$1:$B$6230,0)),"",INDIRECT("'SorP'!$A$"&amp;MATCH($J26,SorP!$B$1:$B$6230,0))))</f>
        <v/>
      </c>
      <c r="U26" s="231"/>
      <c r="V26" s="262" t="e">
        <f>IF(C26="",NA(),IF(OR(C26="Smelter not listed",C26="Smelter not yet identified"),MATCH($B26&amp;$D26,'Smelter Look-up'!$J:$J,0),MATCH($B26&amp;$C26,'Smelter Look-up'!$J:$J,0)))</f>
        <v>#N/A</v>
      </c>
      <c r="W26" s="263"/>
      <c r="X26" s="263">
        <f t="shared" ca="1" si="4"/>
        <v>0</v>
      </c>
      <c r="Y26" s="263"/>
      <c r="Z26" s="263"/>
      <c r="AB26" s="265" t="str">
        <f t="shared" si="5"/>
        <v/>
      </c>
    </row>
    <row r="27" spans="1:28" s="264" customFormat="1" ht="20.25">
      <c r="A27" s="207"/>
      <c r="B27" s="208" t="str">
        <f>IF(LEN(A27)=0,"",INDEX('Smelter Look-up'!$A:$A,MATCH($A27,'Smelter Look-up'!$E:$E,0)))</f>
        <v/>
      </c>
      <c r="C27" s="212" t="str">
        <f>IF(LEN(A27)=0,"",INDEX('Smelter Look-up'!$C:$C,MATCH($A27,'Smelter Look-up'!$E:$E,0)))</f>
        <v/>
      </c>
      <c r="D27" s="270"/>
      <c r="E27" s="208" t="str">
        <f ca="1">IF(ISERROR($V27),"",OFFSET('Smelter Look-up'!$D$4,$V27-4,0)&amp;"")</f>
        <v/>
      </c>
      <c r="F27" s="208" t="str">
        <f ca="1">IF(ISERROR($V27),"",OFFSET('Smelter Look-up'!$E$4,$V27-4,0))</f>
        <v/>
      </c>
      <c r="G27" s="208" t="str">
        <f ca="1">IF(C27=$X$4,IF(ISERROR($V27),"Enter smelter details","RMI"),IF(ISERROR($V27),"",OFFSET('Smelter Look-up'!$F$4,$V27-4,0)))</f>
        <v/>
      </c>
      <c r="H27" s="209" t="str">
        <f ca="1">IF(ISERROR($V27),"",OFFSET('Smelter Look-up'!$G$4,$V27-4,0))</f>
        <v/>
      </c>
      <c r="I27" s="210" t="str">
        <f ca="1">IF(ISERROR($V27),"",OFFSET('Smelter Look-up'!$H$4,$V27-4,0))</f>
        <v/>
      </c>
      <c r="J27" s="210" t="str">
        <f ca="1">IF(ISERROR($V27),"",OFFSET('Smelter Look-up'!$I$4,$V27-4,0))</f>
        <v/>
      </c>
      <c r="K27" s="260"/>
      <c r="L27" s="260"/>
      <c r="M27" s="260"/>
      <c r="N27" s="260"/>
      <c r="O27" s="260"/>
      <c r="P27" s="211"/>
      <c r="Q27" s="261"/>
      <c r="R27" s="208" t="str">
        <f ca="1">IF(ISERROR($V27),"",OFFSET('Smelter Look-up'!$C$4,$V27-4,0)&amp;"")</f>
        <v/>
      </c>
      <c r="S27" s="215" t="str">
        <f t="shared" ca="1" si="3"/>
        <v/>
      </c>
      <c r="T27" s="215" t="str">
        <f ca="1">IF(B27="","",IF(ISERROR(MATCH($J27,SorP!$B$1:$B$6230,0)),"",INDIRECT("'SorP'!$A$"&amp;MATCH($J27,SorP!$B$1:$B$6230,0))))</f>
        <v/>
      </c>
      <c r="U27" s="231"/>
      <c r="V27" s="262" t="e">
        <f>IF(C27="",NA(),IF(OR(C27="Smelter not listed",C27="Smelter not yet identified"),MATCH($B27&amp;$D27,'Smelter Look-up'!$J:$J,0),MATCH($B27&amp;$C27,'Smelter Look-up'!$J:$J,0)))</f>
        <v>#N/A</v>
      </c>
      <c r="W27" s="263"/>
      <c r="X27" s="263">
        <f t="shared" ca="1" si="4"/>
        <v>0</v>
      </c>
      <c r="Y27" s="263"/>
      <c r="Z27" s="263"/>
      <c r="AB27" s="265" t="str">
        <f t="shared" si="5"/>
        <v/>
      </c>
    </row>
    <row r="28" spans="1:28" s="264" customFormat="1" ht="20.25">
      <c r="A28" s="207"/>
      <c r="B28" s="208" t="str">
        <f>IF(LEN(A28)=0,"",INDEX('Smelter Look-up'!$A:$A,MATCH($A28,'Smelter Look-up'!$E:$E,0)))</f>
        <v/>
      </c>
      <c r="C28" s="212" t="str">
        <f>IF(LEN(A28)=0,"",INDEX('Smelter Look-up'!$C:$C,MATCH($A28,'Smelter Look-up'!$E:$E,0)))</f>
        <v/>
      </c>
      <c r="D28" s="270"/>
      <c r="E28" s="208" t="str">
        <f ca="1">IF(ISERROR($V28),"",OFFSET('Smelter Look-up'!$D$4,$V28-4,0)&amp;"")</f>
        <v/>
      </c>
      <c r="F28" s="208" t="str">
        <f ca="1">IF(ISERROR($V28),"",OFFSET('Smelter Look-up'!$E$4,$V28-4,0))</f>
        <v/>
      </c>
      <c r="G28" s="208" t="str">
        <f ca="1">IF(C28=$X$4,IF(ISERROR($V28),"Enter smelter details","RMI"),IF(ISERROR($V28),"",OFFSET('Smelter Look-up'!$F$4,$V28-4,0)))</f>
        <v/>
      </c>
      <c r="H28" s="209" t="str">
        <f ca="1">IF(ISERROR($V28),"",OFFSET('Smelter Look-up'!$G$4,$V28-4,0))</f>
        <v/>
      </c>
      <c r="I28" s="210" t="str">
        <f ca="1">IF(ISERROR($V28),"",OFFSET('Smelter Look-up'!$H$4,$V28-4,0))</f>
        <v/>
      </c>
      <c r="J28" s="210" t="str">
        <f ca="1">IF(ISERROR($V28),"",OFFSET('Smelter Look-up'!$I$4,$V28-4,0))</f>
        <v/>
      </c>
      <c r="K28" s="260"/>
      <c r="L28" s="260"/>
      <c r="M28" s="260"/>
      <c r="N28" s="260"/>
      <c r="O28" s="260"/>
      <c r="P28" s="211"/>
      <c r="Q28" s="261"/>
      <c r="R28" s="208" t="str">
        <f ca="1">IF(ISERROR($V28),"",OFFSET('Smelter Look-up'!$C$4,$V28-4,0)&amp;"")</f>
        <v/>
      </c>
      <c r="S28" s="215" t="str">
        <f t="shared" ca="1" si="3"/>
        <v/>
      </c>
      <c r="T28" s="215" t="str">
        <f ca="1">IF(B28="","",IF(ISERROR(MATCH($J28,SorP!$B$1:$B$6230,0)),"",INDIRECT("'SorP'!$A$"&amp;MATCH($J28,SorP!$B$1:$B$6230,0))))</f>
        <v/>
      </c>
      <c r="U28" s="231"/>
      <c r="V28" s="262" t="e">
        <f>IF(C28="",NA(),IF(OR(C28="Smelter not listed",C28="Smelter not yet identified"),MATCH($B28&amp;$D28,'Smelter Look-up'!$J:$J,0),MATCH($B28&amp;$C28,'Smelter Look-up'!$J:$J,0)))</f>
        <v>#N/A</v>
      </c>
      <c r="W28" s="263"/>
      <c r="X28" s="263">
        <f t="shared" ca="1" si="4"/>
        <v>0</v>
      </c>
      <c r="Y28" s="263"/>
      <c r="Z28" s="263"/>
      <c r="AB28" s="265" t="str">
        <f t="shared" si="5"/>
        <v/>
      </c>
    </row>
    <row r="29" spans="1:28" s="264" customFormat="1" ht="20.25">
      <c r="A29" s="207"/>
      <c r="B29" s="208" t="str">
        <f>IF(LEN(A29)=0,"",INDEX('Smelter Look-up'!$A:$A,MATCH($A29,'Smelter Look-up'!$E:$E,0)))</f>
        <v/>
      </c>
      <c r="C29" s="212" t="str">
        <f>IF(LEN(A29)=0,"",INDEX('Smelter Look-up'!$C:$C,MATCH($A29,'Smelter Look-up'!$E:$E,0)))</f>
        <v/>
      </c>
      <c r="D29" s="270"/>
      <c r="E29" s="208" t="str">
        <f ca="1">IF(ISERROR($V29),"",OFFSET('Smelter Look-up'!$D$4,$V29-4,0)&amp;"")</f>
        <v/>
      </c>
      <c r="F29" s="208" t="str">
        <f ca="1">IF(ISERROR($V29),"",OFFSET('Smelter Look-up'!$E$4,$V29-4,0))</f>
        <v/>
      </c>
      <c r="G29" s="208" t="str">
        <f ca="1">IF(C29=$X$4,IF(ISERROR($V29),"Enter smelter details","RMI"),IF(ISERROR($V29),"",OFFSET('Smelter Look-up'!$F$4,$V29-4,0)))</f>
        <v/>
      </c>
      <c r="H29" s="209" t="str">
        <f ca="1">IF(ISERROR($V29),"",OFFSET('Smelter Look-up'!$G$4,$V29-4,0))</f>
        <v/>
      </c>
      <c r="I29" s="210" t="str">
        <f ca="1">IF(ISERROR($V29),"",OFFSET('Smelter Look-up'!$H$4,$V29-4,0))</f>
        <v/>
      </c>
      <c r="J29" s="210" t="str">
        <f ca="1">IF(ISERROR($V29),"",OFFSET('Smelter Look-up'!$I$4,$V29-4,0))</f>
        <v/>
      </c>
      <c r="K29" s="260"/>
      <c r="L29" s="260"/>
      <c r="M29" s="260"/>
      <c r="N29" s="260"/>
      <c r="O29" s="260"/>
      <c r="P29" s="211"/>
      <c r="Q29" s="261"/>
      <c r="R29" s="208" t="str">
        <f ca="1">IF(ISERROR($V29),"",OFFSET('Smelter Look-up'!$C$4,$V29-4,0)&amp;"")</f>
        <v/>
      </c>
      <c r="S29" s="215" t="str">
        <f t="shared" ca="1" si="3"/>
        <v/>
      </c>
      <c r="T29" s="215" t="str">
        <f ca="1">IF(B29="","",IF(ISERROR(MATCH($J29,SorP!$B$1:$B$6230,0)),"",INDIRECT("'SorP'!$A$"&amp;MATCH($J29,SorP!$B$1:$B$6230,0))))</f>
        <v/>
      </c>
      <c r="U29" s="231"/>
      <c r="V29" s="262" t="e">
        <f>IF(C29="",NA(),IF(OR(C29="Smelter not listed",C29="Smelter not yet identified"),MATCH($B29&amp;$D29,'Smelter Look-up'!$J:$J,0),MATCH($B29&amp;$C29,'Smelter Look-up'!$J:$J,0)))</f>
        <v>#N/A</v>
      </c>
      <c r="W29" s="263"/>
      <c r="X29" s="263">
        <f t="shared" ca="1" si="4"/>
        <v>0</v>
      </c>
      <c r="Y29" s="263"/>
      <c r="Z29" s="263"/>
      <c r="AB29" s="265" t="str">
        <f t="shared" si="5"/>
        <v/>
      </c>
    </row>
    <row r="30" spans="1:28" s="264" customFormat="1" ht="20.25">
      <c r="A30" s="207"/>
      <c r="B30" s="208" t="str">
        <f>IF(LEN(A30)=0,"",INDEX('Smelter Look-up'!$A:$A,MATCH($A30,'Smelter Look-up'!$E:$E,0)))</f>
        <v/>
      </c>
      <c r="C30" s="212" t="str">
        <f>IF(LEN(A30)=0,"",INDEX('Smelter Look-up'!$C:$C,MATCH($A30,'Smelter Look-up'!$E:$E,0)))</f>
        <v/>
      </c>
      <c r="D30" s="270"/>
      <c r="E30" s="208" t="str">
        <f ca="1">IF(ISERROR($V30),"",OFFSET('Smelter Look-up'!$D$4,$V30-4,0)&amp;"")</f>
        <v/>
      </c>
      <c r="F30" s="208" t="str">
        <f ca="1">IF(ISERROR($V30),"",OFFSET('Smelter Look-up'!$E$4,$V30-4,0))</f>
        <v/>
      </c>
      <c r="G30" s="208" t="str">
        <f ca="1">IF(C30=$X$4,IF(ISERROR($V30),"Enter smelter details","RMI"),IF(ISERROR($V30),"",OFFSET('Smelter Look-up'!$F$4,$V30-4,0)))</f>
        <v/>
      </c>
      <c r="H30" s="209" t="str">
        <f ca="1">IF(ISERROR($V30),"",OFFSET('Smelter Look-up'!$G$4,$V30-4,0))</f>
        <v/>
      </c>
      <c r="I30" s="210" t="str">
        <f ca="1">IF(ISERROR($V30),"",OFFSET('Smelter Look-up'!$H$4,$V30-4,0))</f>
        <v/>
      </c>
      <c r="J30" s="210" t="str">
        <f ca="1">IF(ISERROR($V30),"",OFFSET('Smelter Look-up'!$I$4,$V30-4,0))</f>
        <v/>
      </c>
      <c r="K30" s="260"/>
      <c r="L30" s="260"/>
      <c r="M30" s="260"/>
      <c r="N30" s="260"/>
      <c r="O30" s="260"/>
      <c r="P30" s="211"/>
      <c r="Q30" s="261"/>
      <c r="R30" s="208" t="str">
        <f ca="1">IF(ISERROR($V30),"",OFFSET('Smelter Look-up'!$C$4,$V30-4,0)&amp;"")</f>
        <v/>
      </c>
      <c r="S30" s="215" t="str">
        <f t="shared" ca="1" si="3"/>
        <v/>
      </c>
      <c r="T30" s="215" t="str">
        <f ca="1">IF(B30="","",IF(ISERROR(MATCH($J30,SorP!$B$1:$B$6230,0)),"",INDIRECT("'SorP'!$A$"&amp;MATCH($J30,SorP!$B$1:$B$6230,0))))</f>
        <v/>
      </c>
      <c r="U30" s="231"/>
      <c r="V30" s="262" t="e">
        <f>IF(C30="",NA(),IF(OR(C30="Smelter not listed",C30="Smelter not yet identified"),MATCH($B30&amp;$D30,'Smelter Look-up'!$J:$J,0),MATCH($B30&amp;$C30,'Smelter Look-up'!$J:$J,0)))</f>
        <v>#N/A</v>
      </c>
      <c r="W30" s="263"/>
      <c r="X30" s="263">
        <f t="shared" ca="1" si="4"/>
        <v>0</v>
      </c>
      <c r="Y30" s="263"/>
      <c r="Z30" s="263"/>
      <c r="AB30" s="265" t="str">
        <f t="shared" si="5"/>
        <v/>
      </c>
    </row>
    <row r="31" spans="1:28" s="264" customFormat="1" ht="20.25">
      <c r="A31" s="207"/>
      <c r="B31" s="208" t="str">
        <f>IF(LEN(A31)=0,"",INDEX('Smelter Look-up'!$A:$A,MATCH($A31,'Smelter Look-up'!$E:$E,0)))</f>
        <v/>
      </c>
      <c r="C31" s="212" t="str">
        <f>IF(LEN(A31)=0,"",INDEX('Smelter Look-up'!$C:$C,MATCH($A31,'Smelter Look-up'!$E:$E,0)))</f>
        <v/>
      </c>
      <c r="D31" s="270"/>
      <c r="E31" s="208" t="str">
        <f ca="1">IF(ISERROR($V31),"",OFFSET('Smelter Look-up'!$D$4,$V31-4,0)&amp;"")</f>
        <v/>
      </c>
      <c r="F31" s="208" t="str">
        <f ca="1">IF(ISERROR($V31),"",OFFSET('Smelter Look-up'!$E$4,$V31-4,0))</f>
        <v/>
      </c>
      <c r="G31" s="208" t="str">
        <f ca="1">IF(C31=$X$4,IF(ISERROR($V31),"Enter smelter details","RMI"),IF(ISERROR($V31),"",OFFSET('Smelter Look-up'!$F$4,$V31-4,0)))</f>
        <v/>
      </c>
      <c r="H31" s="209" t="str">
        <f ca="1">IF(ISERROR($V31),"",OFFSET('Smelter Look-up'!$G$4,$V31-4,0))</f>
        <v/>
      </c>
      <c r="I31" s="210" t="str">
        <f ca="1">IF(ISERROR($V31),"",OFFSET('Smelter Look-up'!$H$4,$V31-4,0))</f>
        <v/>
      </c>
      <c r="J31" s="210" t="str">
        <f ca="1">IF(ISERROR($V31),"",OFFSET('Smelter Look-up'!$I$4,$V31-4,0))</f>
        <v/>
      </c>
      <c r="K31" s="260"/>
      <c r="L31" s="260"/>
      <c r="M31" s="260"/>
      <c r="N31" s="260"/>
      <c r="O31" s="260"/>
      <c r="P31" s="211"/>
      <c r="Q31" s="261"/>
      <c r="R31" s="208" t="str">
        <f ca="1">IF(ISERROR($V31),"",OFFSET('Smelter Look-up'!$C$4,$V31-4,0)&amp;"")</f>
        <v/>
      </c>
      <c r="S31" s="215" t="str">
        <f t="shared" ca="1" si="3"/>
        <v/>
      </c>
      <c r="T31" s="215" t="str">
        <f ca="1">IF(B31="","",IF(ISERROR(MATCH($J31,SorP!$B$1:$B$6230,0)),"",INDIRECT("'SorP'!$A$"&amp;MATCH($J31,SorP!$B$1:$B$6230,0))))</f>
        <v/>
      </c>
      <c r="U31" s="231"/>
      <c r="V31" s="262" t="e">
        <f>IF(C31="",NA(),IF(OR(C31="Smelter not listed",C31="Smelter not yet identified"),MATCH($B31&amp;$D31,'Smelter Look-up'!$J:$J,0),MATCH($B31&amp;$C31,'Smelter Look-up'!$J:$J,0)))</f>
        <v>#N/A</v>
      </c>
      <c r="W31" s="263"/>
      <c r="X31" s="263">
        <f t="shared" ca="1" si="4"/>
        <v>0</v>
      </c>
      <c r="Y31" s="263"/>
      <c r="Z31" s="263"/>
      <c r="AB31" s="265" t="str">
        <f t="shared" si="5"/>
        <v/>
      </c>
    </row>
    <row r="32" spans="1:28" s="264" customFormat="1" ht="20.25">
      <c r="A32" s="207"/>
      <c r="B32" s="208" t="str">
        <f>IF(LEN(A32)=0,"",INDEX('Smelter Look-up'!$A:$A,MATCH($A32,'Smelter Look-up'!$E:$E,0)))</f>
        <v/>
      </c>
      <c r="C32" s="212" t="str">
        <f>IF(LEN(A32)=0,"",INDEX('Smelter Look-up'!$C:$C,MATCH($A32,'Smelter Look-up'!$E:$E,0)))</f>
        <v/>
      </c>
      <c r="D32" s="270"/>
      <c r="E32" s="208" t="str">
        <f ca="1">IF(ISERROR($V32),"",OFFSET('Smelter Look-up'!$D$4,$V32-4,0)&amp;"")</f>
        <v/>
      </c>
      <c r="F32" s="208" t="str">
        <f ca="1">IF(ISERROR($V32),"",OFFSET('Smelter Look-up'!$E$4,$V32-4,0))</f>
        <v/>
      </c>
      <c r="G32" s="208" t="str">
        <f ca="1">IF(C32=$X$4,IF(ISERROR($V32),"Enter smelter details","RMI"),IF(ISERROR($V32),"",OFFSET('Smelter Look-up'!$F$4,$V32-4,0)))</f>
        <v/>
      </c>
      <c r="H32" s="209" t="str">
        <f ca="1">IF(ISERROR($V32),"",OFFSET('Smelter Look-up'!$G$4,$V32-4,0))</f>
        <v/>
      </c>
      <c r="I32" s="210" t="str">
        <f ca="1">IF(ISERROR($V32),"",OFFSET('Smelter Look-up'!$H$4,$V32-4,0))</f>
        <v/>
      </c>
      <c r="J32" s="210" t="str">
        <f ca="1">IF(ISERROR($V32),"",OFFSET('Smelter Look-up'!$I$4,$V32-4,0))</f>
        <v/>
      </c>
      <c r="K32" s="260"/>
      <c r="L32" s="260"/>
      <c r="M32" s="260"/>
      <c r="N32" s="260"/>
      <c r="O32" s="260"/>
      <c r="P32" s="211"/>
      <c r="Q32" s="261"/>
      <c r="R32" s="208" t="str">
        <f ca="1">IF(ISERROR($V32),"",OFFSET('Smelter Look-up'!$C$4,$V32-4,0)&amp;"")</f>
        <v/>
      </c>
      <c r="S32" s="215" t="str">
        <f t="shared" ca="1" si="3"/>
        <v/>
      </c>
      <c r="T32" s="215" t="str">
        <f ca="1">IF(B32="","",IF(ISERROR(MATCH($J32,SorP!$B$1:$B$6230,0)),"",INDIRECT("'SorP'!$A$"&amp;MATCH($J32,SorP!$B$1:$B$6230,0))))</f>
        <v/>
      </c>
      <c r="U32" s="231"/>
      <c r="V32" s="262" t="e">
        <f>IF(C32="",NA(),IF(OR(C32="Smelter not listed",C32="Smelter not yet identified"),MATCH($B32&amp;$D32,'Smelter Look-up'!$J:$J,0),MATCH($B32&amp;$C32,'Smelter Look-up'!$J:$J,0)))</f>
        <v>#N/A</v>
      </c>
      <c r="W32" s="263"/>
      <c r="X32" s="263">
        <f t="shared" ca="1" si="4"/>
        <v>0</v>
      </c>
      <c r="Y32" s="263"/>
      <c r="Z32" s="263"/>
      <c r="AB32" s="265" t="str">
        <f t="shared" si="5"/>
        <v/>
      </c>
    </row>
    <row r="33" spans="1:28" s="264" customFormat="1" ht="20.25">
      <c r="A33" s="207"/>
      <c r="B33" s="208" t="str">
        <f>IF(LEN(A33)=0,"",INDEX('Smelter Look-up'!$A:$A,MATCH($A33,'Smelter Look-up'!$E:$E,0)))</f>
        <v/>
      </c>
      <c r="C33" s="212" t="str">
        <f>IF(LEN(A33)=0,"",INDEX('Smelter Look-up'!$C:$C,MATCH($A33,'Smelter Look-up'!$E:$E,0)))</f>
        <v/>
      </c>
      <c r="D33" s="270"/>
      <c r="E33" s="208" t="str">
        <f ca="1">IF(ISERROR($V33),"",OFFSET('Smelter Look-up'!$D$4,$V33-4,0)&amp;"")</f>
        <v/>
      </c>
      <c r="F33" s="208" t="str">
        <f ca="1">IF(ISERROR($V33),"",OFFSET('Smelter Look-up'!$E$4,$V33-4,0))</f>
        <v/>
      </c>
      <c r="G33" s="208" t="str">
        <f ca="1">IF(C33=$X$4,IF(ISERROR($V33),"Enter smelter details","RMI"),IF(ISERROR($V33),"",OFFSET('Smelter Look-up'!$F$4,$V33-4,0)))</f>
        <v/>
      </c>
      <c r="H33" s="209" t="str">
        <f ca="1">IF(ISERROR($V33),"",OFFSET('Smelter Look-up'!$G$4,$V33-4,0))</f>
        <v/>
      </c>
      <c r="I33" s="210" t="str">
        <f ca="1">IF(ISERROR($V33),"",OFFSET('Smelter Look-up'!$H$4,$V33-4,0))</f>
        <v/>
      </c>
      <c r="J33" s="210" t="str">
        <f ca="1">IF(ISERROR($V33),"",OFFSET('Smelter Look-up'!$I$4,$V33-4,0))</f>
        <v/>
      </c>
      <c r="K33" s="260"/>
      <c r="L33" s="260"/>
      <c r="M33" s="260"/>
      <c r="N33" s="260"/>
      <c r="O33" s="260"/>
      <c r="P33" s="211"/>
      <c r="Q33" s="261"/>
      <c r="R33" s="208" t="str">
        <f ca="1">IF(ISERROR($V33),"",OFFSET('Smelter Look-up'!$C$4,$V33-4,0)&amp;"")</f>
        <v/>
      </c>
      <c r="S33" s="215" t="str">
        <f t="shared" ca="1" si="3"/>
        <v/>
      </c>
      <c r="T33" s="215" t="str">
        <f ca="1">IF(B33="","",IF(ISERROR(MATCH($J33,SorP!$B$1:$B$6230,0)),"",INDIRECT("'SorP'!$A$"&amp;MATCH($J33,SorP!$B$1:$B$6230,0))))</f>
        <v/>
      </c>
      <c r="U33" s="231"/>
      <c r="V33" s="262" t="e">
        <f>IF(C33="",NA(),IF(OR(C33="Smelter not listed",C33="Smelter not yet identified"),MATCH($B33&amp;$D33,'Smelter Look-up'!$J:$J,0),MATCH($B33&amp;$C33,'Smelter Look-up'!$J:$J,0)))</f>
        <v>#N/A</v>
      </c>
      <c r="W33" s="263"/>
      <c r="X33" s="263">
        <f t="shared" ca="1" si="4"/>
        <v>0</v>
      </c>
      <c r="Y33" s="263"/>
      <c r="Z33" s="263"/>
      <c r="AB33" s="265" t="str">
        <f t="shared" si="5"/>
        <v/>
      </c>
    </row>
    <row r="34" spans="1:28" s="264" customFormat="1" ht="20.25">
      <c r="A34" s="207"/>
      <c r="B34" s="208" t="str">
        <f>IF(LEN(A34)=0,"",INDEX('Smelter Look-up'!$A:$A,MATCH($A34,'Smelter Look-up'!$E:$E,0)))</f>
        <v/>
      </c>
      <c r="C34" s="212" t="str">
        <f>IF(LEN(A34)=0,"",INDEX('Smelter Look-up'!$C:$C,MATCH($A34,'Smelter Look-up'!$E:$E,0)))</f>
        <v/>
      </c>
      <c r="D34" s="270"/>
      <c r="E34" s="208" t="str">
        <f ca="1">IF(ISERROR($V34),"",OFFSET('Smelter Look-up'!$D$4,$V34-4,0)&amp;"")</f>
        <v/>
      </c>
      <c r="F34" s="208" t="str">
        <f ca="1">IF(ISERROR($V34),"",OFFSET('Smelter Look-up'!$E$4,$V34-4,0))</f>
        <v/>
      </c>
      <c r="G34" s="208" t="str">
        <f ca="1">IF(C34=$X$4,IF(ISERROR($V34),"Enter smelter details","RMI"),IF(ISERROR($V34),"",OFFSET('Smelter Look-up'!$F$4,$V34-4,0)))</f>
        <v/>
      </c>
      <c r="H34" s="209" t="str">
        <f ca="1">IF(ISERROR($V34),"",OFFSET('Smelter Look-up'!$G$4,$V34-4,0))</f>
        <v/>
      </c>
      <c r="I34" s="210" t="str">
        <f ca="1">IF(ISERROR($V34),"",OFFSET('Smelter Look-up'!$H$4,$V34-4,0))</f>
        <v/>
      </c>
      <c r="J34" s="210" t="str">
        <f ca="1">IF(ISERROR($V34),"",OFFSET('Smelter Look-up'!$I$4,$V34-4,0))</f>
        <v/>
      </c>
      <c r="K34" s="260"/>
      <c r="L34" s="260"/>
      <c r="M34" s="260"/>
      <c r="N34" s="260"/>
      <c r="O34" s="260"/>
      <c r="P34" s="211"/>
      <c r="Q34" s="261"/>
      <c r="R34" s="208" t="str">
        <f ca="1">IF(ISERROR($V34),"",OFFSET('Smelter Look-up'!$C$4,$V34-4,0)&amp;"")</f>
        <v/>
      </c>
      <c r="S34" s="215" t="str">
        <f t="shared" ca="1" si="3"/>
        <v/>
      </c>
      <c r="T34" s="215" t="str">
        <f ca="1">IF(B34="","",IF(ISERROR(MATCH($J34,SorP!$B$1:$B$6230,0)),"",INDIRECT("'SorP'!$A$"&amp;MATCH($J34,SorP!$B$1:$B$6230,0))))</f>
        <v/>
      </c>
      <c r="U34" s="231"/>
      <c r="V34" s="262" t="e">
        <f>IF(C34="",NA(),IF(OR(C34="Smelter not listed",C34="Smelter not yet identified"),MATCH($B34&amp;$D34,'Smelter Look-up'!$J:$J,0),MATCH($B34&amp;$C34,'Smelter Look-up'!$J:$J,0)))</f>
        <v>#N/A</v>
      </c>
      <c r="W34" s="263"/>
      <c r="X34" s="263">
        <f t="shared" ca="1" si="4"/>
        <v>0</v>
      </c>
      <c r="Y34" s="263"/>
      <c r="Z34" s="263"/>
      <c r="AB34" s="265" t="str">
        <f t="shared" si="5"/>
        <v/>
      </c>
    </row>
    <row r="35" spans="1:28" s="264" customFormat="1" ht="20.25">
      <c r="A35" s="207"/>
      <c r="B35" s="208" t="str">
        <f>IF(LEN(A35)=0,"",INDEX('Smelter Look-up'!$A:$A,MATCH($A35,'Smelter Look-up'!$E:$E,0)))</f>
        <v/>
      </c>
      <c r="C35" s="212" t="str">
        <f>IF(LEN(A35)=0,"",INDEX('Smelter Look-up'!$C:$C,MATCH($A35,'Smelter Look-up'!$E:$E,0)))</f>
        <v/>
      </c>
      <c r="D35" s="270"/>
      <c r="E35" s="208" t="str">
        <f ca="1">IF(ISERROR($V35),"",OFFSET('Smelter Look-up'!$D$4,$V35-4,0)&amp;"")</f>
        <v/>
      </c>
      <c r="F35" s="208" t="str">
        <f ca="1">IF(ISERROR($V35),"",OFFSET('Smelter Look-up'!$E$4,$V35-4,0))</f>
        <v/>
      </c>
      <c r="G35" s="208" t="str">
        <f ca="1">IF(C35=$X$4,IF(ISERROR($V35),"Enter smelter details","RMI"),IF(ISERROR($V35),"",OFFSET('Smelter Look-up'!$F$4,$V35-4,0)))</f>
        <v/>
      </c>
      <c r="H35" s="209" t="str">
        <f ca="1">IF(ISERROR($V35),"",OFFSET('Smelter Look-up'!$G$4,$V35-4,0))</f>
        <v/>
      </c>
      <c r="I35" s="210" t="str">
        <f ca="1">IF(ISERROR($V35),"",OFFSET('Smelter Look-up'!$H$4,$V35-4,0))</f>
        <v/>
      </c>
      <c r="J35" s="210" t="str">
        <f ca="1">IF(ISERROR($V35),"",OFFSET('Smelter Look-up'!$I$4,$V35-4,0))</f>
        <v/>
      </c>
      <c r="K35" s="260"/>
      <c r="L35" s="260"/>
      <c r="M35" s="260"/>
      <c r="N35" s="260"/>
      <c r="O35" s="260"/>
      <c r="P35" s="211"/>
      <c r="Q35" s="261"/>
      <c r="R35" s="208" t="str">
        <f ca="1">IF(ISERROR($V35),"",OFFSET('Smelter Look-up'!$C$4,$V35-4,0)&amp;"")</f>
        <v/>
      </c>
      <c r="S35" s="215" t="str">
        <f t="shared" ca="1" si="3"/>
        <v/>
      </c>
      <c r="T35" s="215" t="str">
        <f ca="1">IF(B35="","",IF(ISERROR(MATCH($J35,SorP!$B$1:$B$6230,0)),"",INDIRECT("'SorP'!$A$"&amp;MATCH($J35,SorP!$B$1:$B$6230,0))))</f>
        <v/>
      </c>
      <c r="U35" s="231"/>
      <c r="V35" s="262" t="e">
        <f>IF(C35="",NA(),IF(OR(C35="Smelter not listed",C35="Smelter not yet identified"),MATCH($B35&amp;$D35,'Smelter Look-up'!$J:$J,0),MATCH($B35&amp;$C35,'Smelter Look-up'!$J:$J,0)))</f>
        <v>#N/A</v>
      </c>
      <c r="W35" s="263"/>
      <c r="X35" s="263">
        <f t="shared" ca="1" si="4"/>
        <v>0</v>
      </c>
      <c r="Y35" s="263"/>
      <c r="Z35" s="263"/>
      <c r="AB35" s="265" t="str">
        <f t="shared" si="5"/>
        <v/>
      </c>
    </row>
    <row r="36" spans="1:28" s="264" customFormat="1" ht="20.25">
      <c r="A36" s="207"/>
      <c r="B36" s="208" t="str">
        <f>IF(LEN(A36)=0,"",INDEX('Smelter Look-up'!$A:$A,MATCH($A36,'Smelter Look-up'!$E:$E,0)))</f>
        <v/>
      </c>
      <c r="C36" s="212" t="str">
        <f>IF(LEN(A36)=0,"",INDEX('Smelter Look-up'!$C:$C,MATCH($A36,'Smelter Look-up'!$E:$E,0)))</f>
        <v/>
      </c>
      <c r="D36" s="270"/>
      <c r="E36" s="208" t="str">
        <f ca="1">IF(ISERROR($V36),"",OFFSET('Smelter Look-up'!$D$4,$V36-4,0)&amp;"")</f>
        <v/>
      </c>
      <c r="F36" s="208" t="str">
        <f ca="1">IF(ISERROR($V36),"",OFFSET('Smelter Look-up'!$E$4,$V36-4,0))</f>
        <v/>
      </c>
      <c r="G36" s="208" t="str">
        <f ca="1">IF(C36=$X$4,IF(ISERROR($V36),"Enter smelter details","RMI"),IF(ISERROR($V36),"",OFFSET('Smelter Look-up'!$F$4,$V36-4,0)))</f>
        <v/>
      </c>
      <c r="H36" s="209" t="str">
        <f ca="1">IF(ISERROR($V36),"",OFFSET('Smelter Look-up'!$G$4,$V36-4,0))</f>
        <v/>
      </c>
      <c r="I36" s="210" t="str">
        <f ca="1">IF(ISERROR($V36),"",OFFSET('Smelter Look-up'!$H$4,$V36-4,0))</f>
        <v/>
      </c>
      <c r="J36" s="210" t="str">
        <f ca="1">IF(ISERROR($V36),"",OFFSET('Smelter Look-up'!$I$4,$V36-4,0))</f>
        <v/>
      </c>
      <c r="K36" s="260"/>
      <c r="L36" s="260"/>
      <c r="M36" s="260"/>
      <c r="N36" s="260"/>
      <c r="O36" s="260"/>
      <c r="P36" s="211"/>
      <c r="Q36" s="261"/>
      <c r="R36" s="208" t="str">
        <f ca="1">IF(ISERROR($V36),"",OFFSET('Smelter Look-up'!$C$4,$V36-4,0)&amp;"")</f>
        <v/>
      </c>
      <c r="S36" s="215" t="str">
        <f t="shared" ca="1" si="3"/>
        <v/>
      </c>
      <c r="T36" s="215" t="str">
        <f ca="1">IF(B36="","",IF(ISERROR(MATCH($J36,SorP!$B$1:$B$6230,0)),"",INDIRECT("'SorP'!$A$"&amp;MATCH($J36,SorP!$B$1:$B$6230,0))))</f>
        <v/>
      </c>
      <c r="U36" s="231"/>
      <c r="V36" s="262" t="e">
        <f>IF(C36="",NA(),IF(OR(C36="Smelter not listed",C36="Smelter not yet identified"),MATCH($B36&amp;$D36,'Smelter Look-up'!$J:$J,0),MATCH($B36&amp;$C36,'Smelter Look-up'!$J:$J,0)))</f>
        <v>#N/A</v>
      </c>
      <c r="W36" s="263"/>
      <c r="X36" s="263">
        <f t="shared" ca="1" si="4"/>
        <v>0</v>
      </c>
      <c r="Y36" s="263"/>
      <c r="Z36" s="263"/>
      <c r="AB36" s="265" t="str">
        <f t="shared" si="5"/>
        <v/>
      </c>
    </row>
    <row r="37" spans="1:28" s="264" customFormat="1" ht="20.25">
      <c r="A37" s="207"/>
      <c r="B37" s="208" t="str">
        <f>IF(LEN(A37)=0,"",INDEX('Smelter Look-up'!$A:$A,MATCH($A37,'Smelter Look-up'!$E:$E,0)))</f>
        <v/>
      </c>
      <c r="C37" s="212" t="str">
        <f>IF(LEN(A37)=0,"",INDEX('Smelter Look-up'!$C:$C,MATCH($A37,'Smelter Look-up'!$E:$E,0)))</f>
        <v/>
      </c>
      <c r="D37" s="270"/>
      <c r="E37" s="208" t="str">
        <f ca="1">IF(ISERROR($V37),"",OFFSET('Smelter Look-up'!$D$4,$V37-4,0)&amp;"")</f>
        <v/>
      </c>
      <c r="F37" s="208" t="str">
        <f ca="1">IF(ISERROR($V37),"",OFFSET('Smelter Look-up'!$E$4,$V37-4,0))</f>
        <v/>
      </c>
      <c r="G37" s="208" t="str">
        <f ca="1">IF(C37=$X$4,IF(ISERROR($V37),"Enter smelter details","RMI"),IF(ISERROR($V37),"",OFFSET('Smelter Look-up'!$F$4,$V37-4,0)))</f>
        <v/>
      </c>
      <c r="H37" s="209" t="str">
        <f ca="1">IF(ISERROR($V37),"",OFFSET('Smelter Look-up'!$G$4,$V37-4,0))</f>
        <v/>
      </c>
      <c r="I37" s="210" t="str">
        <f ca="1">IF(ISERROR($V37),"",OFFSET('Smelter Look-up'!$H$4,$V37-4,0))</f>
        <v/>
      </c>
      <c r="J37" s="210" t="str">
        <f ca="1">IF(ISERROR($V37),"",OFFSET('Smelter Look-up'!$I$4,$V37-4,0))</f>
        <v/>
      </c>
      <c r="K37" s="260"/>
      <c r="L37" s="260"/>
      <c r="M37" s="260"/>
      <c r="N37" s="260"/>
      <c r="O37" s="260"/>
      <c r="P37" s="211"/>
      <c r="Q37" s="261"/>
      <c r="R37" s="208" t="str">
        <f ca="1">IF(ISERROR($V37),"",OFFSET('Smelter Look-up'!$C$4,$V37-4,0)&amp;"")</f>
        <v/>
      </c>
      <c r="S37" s="215" t="str">
        <f t="shared" ca="1" si="3"/>
        <v/>
      </c>
      <c r="T37" s="215" t="str">
        <f ca="1">IF(B37="","",IF(ISERROR(MATCH($J37,SorP!$B$1:$B$6230,0)),"",INDIRECT("'SorP'!$A$"&amp;MATCH($J37,SorP!$B$1:$B$6230,0))))</f>
        <v/>
      </c>
      <c r="U37" s="231"/>
      <c r="V37" s="262" t="e">
        <f>IF(C37="",NA(),IF(OR(C37="Smelter not listed",C37="Smelter not yet identified"),MATCH($B37&amp;$D37,'Smelter Look-up'!$J:$J,0),MATCH($B37&amp;$C37,'Smelter Look-up'!$J:$J,0)))</f>
        <v>#N/A</v>
      </c>
      <c r="W37" s="263"/>
      <c r="X37" s="263">
        <f t="shared" ca="1" si="4"/>
        <v>0</v>
      </c>
      <c r="Y37" s="263"/>
      <c r="Z37" s="263"/>
      <c r="AB37" s="265" t="str">
        <f t="shared" si="5"/>
        <v/>
      </c>
    </row>
    <row r="38" spans="1:28" s="264" customFormat="1" ht="20.25">
      <c r="A38" s="207"/>
      <c r="B38" s="208" t="str">
        <f>IF(LEN(A38)=0,"",INDEX('Smelter Look-up'!$A:$A,MATCH($A38,'Smelter Look-up'!$E:$E,0)))</f>
        <v/>
      </c>
      <c r="C38" s="212" t="str">
        <f>IF(LEN(A38)=0,"",INDEX('Smelter Look-up'!$C:$C,MATCH($A38,'Smelter Look-up'!$E:$E,0)))</f>
        <v/>
      </c>
      <c r="D38" s="270"/>
      <c r="E38" s="208" t="str">
        <f ca="1">IF(ISERROR($V38),"",OFFSET('Smelter Look-up'!$D$4,$V38-4,0)&amp;"")</f>
        <v/>
      </c>
      <c r="F38" s="208" t="str">
        <f ca="1">IF(ISERROR($V38),"",OFFSET('Smelter Look-up'!$E$4,$V38-4,0))</f>
        <v/>
      </c>
      <c r="G38" s="208" t="str">
        <f ca="1">IF(C38=$X$4,IF(ISERROR($V38),"Enter smelter details","RMI"),IF(ISERROR($V38),"",OFFSET('Smelter Look-up'!$F$4,$V38-4,0)))</f>
        <v/>
      </c>
      <c r="H38" s="209" t="str">
        <f ca="1">IF(ISERROR($V38),"",OFFSET('Smelter Look-up'!$G$4,$V38-4,0))</f>
        <v/>
      </c>
      <c r="I38" s="210" t="str">
        <f ca="1">IF(ISERROR($V38),"",OFFSET('Smelter Look-up'!$H$4,$V38-4,0))</f>
        <v/>
      </c>
      <c r="J38" s="210" t="str">
        <f ca="1">IF(ISERROR($V38),"",OFFSET('Smelter Look-up'!$I$4,$V38-4,0))</f>
        <v/>
      </c>
      <c r="K38" s="260"/>
      <c r="L38" s="260"/>
      <c r="M38" s="260"/>
      <c r="N38" s="260"/>
      <c r="O38" s="260"/>
      <c r="P38" s="211"/>
      <c r="Q38" s="261"/>
      <c r="R38" s="208" t="str">
        <f ca="1">IF(ISERROR($V38),"",OFFSET('Smelter Look-up'!$C$4,$V38-4,0)&amp;"")</f>
        <v/>
      </c>
      <c r="S38" s="215" t="str">
        <f t="shared" ref="S38:S68" ca="1" si="6">IF(B38="","",IF(ISERROR(MATCH($E38,CL,0)),"Unknown",INDIRECT("'C'!$A$"&amp;MATCH($E38,CL,0)+1)))</f>
        <v/>
      </c>
      <c r="T38" s="215" t="str">
        <f ca="1">IF(B38="","",IF(ISERROR(MATCH($J38,SorP!$B$1:$B$6230,0)),"",INDIRECT("'SorP'!$A$"&amp;MATCH($J38,SorP!$B$1:$B$6230,0))))</f>
        <v/>
      </c>
      <c r="U38" s="231"/>
      <c r="V38" s="262" t="e">
        <f>IF(C38="",NA(),IF(OR(C38="Smelter not listed",C38="Smelter not yet identified"),MATCH($B38&amp;$D38,'Smelter Look-up'!$J:$J,0),MATCH($B38&amp;$C38,'Smelter Look-up'!$J:$J,0)))</f>
        <v>#N/A</v>
      </c>
      <c r="W38" s="263"/>
      <c r="X38" s="263">
        <f t="shared" ref="X38:X68" ca="1" si="7">IF(AND(C38="Smelter not listed",OR(LEN(D38)=0,LEN(E38)=0)),1,0)</f>
        <v>0</v>
      </c>
      <c r="Y38" s="263"/>
      <c r="Z38" s="263"/>
      <c r="AB38" s="265" t="str">
        <f t="shared" ref="AB38:AB68" si="8">B38&amp;C38</f>
        <v/>
      </c>
    </row>
    <row r="39" spans="1:28" s="264" customFormat="1" ht="20.25">
      <c r="A39" s="207"/>
      <c r="B39" s="208" t="str">
        <f>IF(LEN(A39)=0,"",INDEX('Smelter Look-up'!$A:$A,MATCH($A39,'Smelter Look-up'!$E:$E,0)))</f>
        <v/>
      </c>
      <c r="C39" s="212" t="str">
        <f>IF(LEN(A39)=0,"",INDEX('Smelter Look-up'!$C:$C,MATCH($A39,'Smelter Look-up'!$E:$E,0)))</f>
        <v/>
      </c>
      <c r="D39" s="270"/>
      <c r="E39" s="208" t="str">
        <f ca="1">IF(ISERROR($V39),"",OFFSET('Smelter Look-up'!$D$4,$V39-4,0)&amp;"")</f>
        <v/>
      </c>
      <c r="F39" s="208" t="str">
        <f ca="1">IF(ISERROR($V39),"",OFFSET('Smelter Look-up'!$E$4,$V39-4,0))</f>
        <v/>
      </c>
      <c r="G39" s="208" t="str">
        <f ca="1">IF(C39=$X$4,IF(ISERROR($V39),"Enter smelter details","RMI"),IF(ISERROR($V39),"",OFFSET('Smelter Look-up'!$F$4,$V39-4,0)))</f>
        <v/>
      </c>
      <c r="H39" s="209" t="str">
        <f ca="1">IF(ISERROR($V39),"",OFFSET('Smelter Look-up'!$G$4,$V39-4,0))</f>
        <v/>
      </c>
      <c r="I39" s="210" t="str">
        <f ca="1">IF(ISERROR($V39),"",OFFSET('Smelter Look-up'!$H$4,$V39-4,0))</f>
        <v/>
      </c>
      <c r="J39" s="210" t="str">
        <f ca="1">IF(ISERROR($V39),"",OFFSET('Smelter Look-up'!$I$4,$V39-4,0))</f>
        <v/>
      </c>
      <c r="K39" s="260"/>
      <c r="L39" s="260"/>
      <c r="M39" s="260"/>
      <c r="N39" s="260"/>
      <c r="O39" s="260"/>
      <c r="P39" s="211"/>
      <c r="Q39" s="261"/>
      <c r="R39" s="208" t="str">
        <f ca="1">IF(ISERROR($V39),"",OFFSET('Smelter Look-up'!$C$4,$V39-4,0)&amp;"")</f>
        <v/>
      </c>
      <c r="S39" s="215" t="str">
        <f t="shared" ca="1" si="6"/>
        <v/>
      </c>
      <c r="T39" s="215" t="str">
        <f ca="1">IF(B39="","",IF(ISERROR(MATCH($J39,SorP!$B$1:$B$6230,0)),"",INDIRECT("'SorP'!$A$"&amp;MATCH($J39,SorP!$B$1:$B$6230,0))))</f>
        <v/>
      </c>
      <c r="U39" s="231"/>
      <c r="V39" s="262" t="e">
        <f>IF(C39="",NA(),IF(OR(C39="Smelter not listed",C39="Smelter not yet identified"),MATCH($B39&amp;$D39,'Smelter Look-up'!$J:$J,0),MATCH($B39&amp;$C39,'Smelter Look-up'!$J:$J,0)))</f>
        <v>#N/A</v>
      </c>
      <c r="W39" s="263"/>
      <c r="X39" s="263">
        <f t="shared" ca="1" si="7"/>
        <v>0</v>
      </c>
      <c r="Y39" s="263"/>
      <c r="Z39" s="263"/>
      <c r="AB39" s="265" t="str">
        <f t="shared" si="8"/>
        <v/>
      </c>
    </row>
    <row r="40" spans="1:28" s="264" customFormat="1" ht="20.25">
      <c r="A40" s="207"/>
      <c r="B40" s="208" t="str">
        <f>IF(LEN(A40)=0,"",INDEX('Smelter Look-up'!$A:$A,MATCH($A40,'Smelter Look-up'!$E:$E,0)))</f>
        <v/>
      </c>
      <c r="C40" s="212" t="str">
        <f>IF(LEN(A40)=0,"",INDEX('Smelter Look-up'!$C:$C,MATCH($A40,'Smelter Look-up'!$E:$E,0)))</f>
        <v/>
      </c>
      <c r="D40" s="270"/>
      <c r="E40" s="208" t="str">
        <f ca="1">IF(ISERROR($V40),"",OFFSET('Smelter Look-up'!$D$4,$V40-4,0)&amp;"")</f>
        <v/>
      </c>
      <c r="F40" s="208" t="str">
        <f ca="1">IF(ISERROR($V40),"",OFFSET('Smelter Look-up'!$E$4,$V40-4,0))</f>
        <v/>
      </c>
      <c r="G40" s="208" t="str">
        <f ca="1">IF(C40=$X$4,IF(ISERROR($V40),"Enter smelter details","RMI"),IF(ISERROR($V40),"",OFFSET('Smelter Look-up'!$F$4,$V40-4,0)))</f>
        <v/>
      </c>
      <c r="H40" s="209" t="str">
        <f ca="1">IF(ISERROR($V40),"",OFFSET('Smelter Look-up'!$G$4,$V40-4,0))</f>
        <v/>
      </c>
      <c r="I40" s="210" t="str">
        <f ca="1">IF(ISERROR($V40),"",OFFSET('Smelter Look-up'!$H$4,$V40-4,0))</f>
        <v/>
      </c>
      <c r="J40" s="210" t="str">
        <f ca="1">IF(ISERROR($V40),"",OFFSET('Smelter Look-up'!$I$4,$V40-4,0))</f>
        <v/>
      </c>
      <c r="K40" s="260"/>
      <c r="L40" s="260"/>
      <c r="M40" s="260"/>
      <c r="N40" s="260"/>
      <c r="O40" s="260"/>
      <c r="P40" s="211"/>
      <c r="Q40" s="261"/>
      <c r="R40" s="208" t="str">
        <f ca="1">IF(ISERROR($V40),"",OFFSET('Smelter Look-up'!$C$4,$V40-4,0)&amp;"")</f>
        <v/>
      </c>
      <c r="S40" s="215" t="str">
        <f t="shared" ca="1" si="6"/>
        <v/>
      </c>
      <c r="T40" s="215" t="str">
        <f ca="1">IF(B40="","",IF(ISERROR(MATCH($J40,SorP!$B$1:$B$6230,0)),"",INDIRECT("'SorP'!$A$"&amp;MATCH($J40,SorP!$B$1:$B$6230,0))))</f>
        <v/>
      </c>
      <c r="U40" s="231"/>
      <c r="V40" s="262" t="e">
        <f>IF(C40="",NA(),IF(OR(C40="Smelter not listed",C40="Smelter not yet identified"),MATCH($B40&amp;$D40,'Smelter Look-up'!$J:$J,0),MATCH($B40&amp;$C40,'Smelter Look-up'!$J:$J,0)))</f>
        <v>#N/A</v>
      </c>
      <c r="W40" s="263"/>
      <c r="X40" s="263">
        <f t="shared" ca="1" si="7"/>
        <v>0</v>
      </c>
      <c r="Y40" s="263"/>
      <c r="Z40" s="263"/>
      <c r="AB40" s="265" t="str">
        <f t="shared" si="8"/>
        <v/>
      </c>
    </row>
    <row r="41" spans="1:28" s="264" customFormat="1" ht="20.25">
      <c r="A41" s="207"/>
      <c r="B41" s="208" t="str">
        <f>IF(LEN(A41)=0,"",INDEX('Smelter Look-up'!$A:$A,MATCH($A41,'Smelter Look-up'!$E:$E,0)))</f>
        <v/>
      </c>
      <c r="C41" s="212" t="str">
        <f>IF(LEN(A41)=0,"",INDEX('Smelter Look-up'!$C:$C,MATCH($A41,'Smelter Look-up'!$E:$E,0)))</f>
        <v/>
      </c>
      <c r="D41" s="270"/>
      <c r="E41" s="208" t="str">
        <f ca="1">IF(ISERROR($V41),"",OFFSET('Smelter Look-up'!$D$4,$V41-4,0)&amp;"")</f>
        <v/>
      </c>
      <c r="F41" s="208" t="str">
        <f ca="1">IF(ISERROR($V41),"",OFFSET('Smelter Look-up'!$E$4,$V41-4,0))</f>
        <v/>
      </c>
      <c r="G41" s="208" t="str">
        <f ca="1">IF(C41=$X$4,IF(ISERROR($V41),"Enter smelter details","RMI"),IF(ISERROR($V41),"",OFFSET('Smelter Look-up'!$F$4,$V41-4,0)))</f>
        <v/>
      </c>
      <c r="H41" s="209" t="str">
        <f ca="1">IF(ISERROR($V41),"",OFFSET('Smelter Look-up'!$G$4,$V41-4,0))</f>
        <v/>
      </c>
      <c r="I41" s="210" t="str">
        <f ca="1">IF(ISERROR($V41),"",OFFSET('Smelter Look-up'!$H$4,$V41-4,0))</f>
        <v/>
      </c>
      <c r="J41" s="210" t="str">
        <f ca="1">IF(ISERROR($V41),"",OFFSET('Smelter Look-up'!$I$4,$V41-4,0))</f>
        <v/>
      </c>
      <c r="K41" s="260"/>
      <c r="L41" s="260"/>
      <c r="M41" s="260"/>
      <c r="N41" s="260"/>
      <c r="O41" s="260"/>
      <c r="P41" s="211"/>
      <c r="Q41" s="261"/>
      <c r="R41" s="208" t="str">
        <f ca="1">IF(ISERROR($V41),"",OFFSET('Smelter Look-up'!$C$4,$V41-4,0)&amp;"")</f>
        <v/>
      </c>
      <c r="S41" s="215" t="str">
        <f t="shared" ca="1" si="6"/>
        <v/>
      </c>
      <c r="T41" s="215" t="str">
        <f ca="1">IF(B41="","",IF(ISERROR(MATCH($J41,SorP!$B$1:$B$6230,0)),"",INDIRECT("'SorP'!$A$"&amp;MATCH($J41,SorP!$B$1:$B$6230,0))))</f>
        <v/>
      </c>
      <c r="U41" s="231"/>
      <c r="V41" s="262" t="e">
        <f>IF(C41="",NA(),IF(OR(C41="Smelter not listed",C41="Smelter not yet identified"),MATCH($B41&amp;$D41,'Smelter Look-up'!$J:$J,0),MATCH($B41&amp;$C41,'Smelter Look-up'!$J:$J,0)))</f>
        <v>#N/A</v>
      </c>
      <c r="W41" s="263"/>
      <c r="X41" s="263">
        <f t="shared" ca="1" si="7"/>
        <v>0</v>
      </c>
      <c r="Y41" s="263"/>
      <c r="Z41" s="263"/>
      <c r="AB41" s="265" t="str">
        <f t="shared" si="8"/>
        <v/>
      </c>
    </row>
    <row r="42" spans="1:28" s="264" customFormat="1" ht="20.25">
      <c r="A42" s="207"/>
      <c r="B42" s="208" t="str">
        <f>IF(LEN(A42)=0,"",INDEX('Smelter Look-up'!$A:$A,MATCH($A42,'Smelter Look-up'!$E:$E,0)))</f>
        <v/>
      </c>
      <c r="C42" s="212" t="str">
        <f>IF(LEN(A42)=0,"",INDEX('Smelter Look-up'!$C:$C,MATCH($A42,'Smelter Look-up'!$E:$E,0)))</f>
        <v/>
      </c>
      <c r="D42" s="270"/>
      <c r="E42" s="208" t="str">
        <f ca="1">IF(ISERROR($V42),"",OFFSET('Smelter Look-up'!$D$4,$V42-4,0)&amp;"")</f>
        <v/>
      </c>
      <c r="F42" s="208" t="str">
        <f ca="1">IF(ISERROR($V42),"",OFFSET('Smelter Look-up'!$E$4,$V42-4,0))</f>
        <v/>
      </c>
      <c r="G42" s="208" t="str">
        <f ca="1">IF(C42=$X$4,IF(ISERROR($V42),"Enter smelter details","RMI"),IF(ISERROR($V42),"",OFFSET('Smelter Look-up'!$F$4,$V42-4,0)))</f>
        <v/>
      </c>
      <c r="H42" s="209" t="str">
        <f ca="1">IF(ISERROR($V42),"",OFFSET('Smelter Look-up'!$G$4,$V42-4,0))</f>
        <v/>
      </c>
      <c r="I42" s="210" t="str">
        <f ca="1">IF(ISERROR($V42),"",OFFSET('Smelter Look-up'!$H$4,$V42-4,0))</f>
        <v/>
      </c>
      <c r="J42" s="210" t="str">
        <f ca="1">IF(ISERROR($V42),"",OFFSET('Smelter Look-up'!$I$4,$V42-4,0))</f>
        <v/>
      </c>
      <c r="K42" s="260"/>
      <c r="L42" s="260"/>
      <c r="M42" s="260"/>
      <c r="N42" s="260"/>
      <c r="O42" s="260"/>
      <c r="P42" s="211"/>
      <c r="Q42" s="261"/>
      <c r="R42" s="208" t="str">
        <f ca="1">IF(ISERROR($V42),"",OFFSET('Smelter Look-up'!$C$4,$V42-4,0)&amp;"")</f>
        <v/>
      </c>
      <c r="S42" s="215" t="str">
        <f t="shared" ca="1" si="6"/>
        <v/>
      </c>
      <c r="T42" s="215" t="str">
        <f ca="1">IF(B42="","",IF(ISERROR(MATCH($J42,SorP!$B$1:$B$6230,0)),"",INDIRECT("'SorP'!$A$"&amp;MATCH($J42,SorP!$B$1:$B$6230,0))))</f>
        <v/>
      </c>
      <c r="U42" s="231"/>
      <c r="V42" s="262" t="e">
        <f>IF(C42="",NA(),IF(OR(C42="Smelter not listed",C42="Smelter not yet identified"),MATCH($B42&amp;$D42,'Smelter Look-up'!$J:$J,0),MATCH($B42&amp;$C42,'Smelter Look-up'!$J:$J,0)))</f>
        <v>#N/A</v>
      </c>
      <c r="W42" s="263"/>
      <c r="X42" s="263">
        <f t="shared" ca="1" si="7"/>
        <v>0</v>
      </c>
      <c r="Y42" s="263"/>
      <c r="Z42" s="263"/>
      <c r="AB42" s="265" t="str">
        <f t="shared" si="8"/>
        <v/>
      </c>
    </row>
    <row r="43" spans="1:28" s="264" customFormat="1" ht="20.25">
      <c r="A43" s="207"/>
      <c r="B43" s="208" t="str">
        <f>IF(LEN(A43)=0,"",INDEX('Smelter Look-up'!$A:$A,MATCH($A43,'Smelter Look-up'!$E:$E,0)))</f>
        <v/>
      </c>
      <c r="C43" s="212" t="str">
        <f>IF(LEN(A43)=0,"",INDEX('Smelter Look-up'!$C:$C,MATCH($A43,'Smelter Look-up'!$E:$E,0)))</f>
        <v/>
      </c>
      <c r="D43" s="270"/>
      <c r="E43" s="208" t="str">
        <f ca="1">IF(ISERROR($V43),"",OFFSET('Smelter Look-up'!$D$4,$V43-4,0)&amp;"")</f>
        <v/>
      </c>
      <c r="F43" s="208" t="str">
        <f ca="1">IF(ISERROR($V43),"",OFFSET('Smelter Look-up'!$E$4,$V43-4,0))</f>
        <v/>
      </c>
      <c r="G43" s="208" t="str">
        <f ca="1">IF(C43=$X$4,IF(ISERROR($V43),"Enter smelter details","RMI"),IF(ISERROR($V43),"",OFFSET('Smelter Look-up'!$F$4,$V43-4,0)))</f>
        <v/>
      </c>
      <c r="H43" s="209" t="str">
        <f ca="1">IF(ISERROR($V43),"",OFFSET('Smelter Look-up'!$G$4,$V43-4,0))</f>
        <v/>
      </c>
      <c r="I43" s="210" t="str">
        <f ca="1">IF(ISERROR($V43),"",OFFSET('Smelter Look-up'!$H$4,$V43-4,0))</f>
        <v/>
      </c>
      <c r="J43" s="210" t="str">
        <f ca="1">IF(ISERROR($V43),"",OFFSET('Smelter Look-up'!$I$4,$V43-4,0))</f>
        <v/>
      </c>
      <c r="K43" s="260"/>
      <c r="L43" s="260"/>
      <c r="M43" s="260"/>
      <c r="N43" s="260"/>
      <c r="O43" s="260"/>
      <c r="P43" s="211"/>
      <c r="Q43" s="261"/>
      <c r="R43" s="208" t="str">
        <f ca="1">IF(ISERROR($V43),"",OFFSET('Smelter Look-up'!$C$4,$V43-4,0)&amp;"")</f>
        <v/>
      </c>
      <c r="S43" s="215" t="str">
        <f t="shared" ca="1" si="6"/>
        <v/>
      </c>
      <c r="T43" s="215" t="str">
        <f ca="1">IF(B43="","",IF(ISERROR(MATCH($J43,SorP!$B$1:$B$6230,0)),"",INDIRECT("'SorP'!$A$"&amp;MATCH($J43,SorP!$B$1:$B$6230,0))))</f>
        <v/>
      </c>
      <c r="U43" s="231"/>
      <c r="V43" s="262" t="e">
        <f>IF(C43="",NA(),IF(OR(C43="Smelter not listed",C43="Smelter not yet identified"),MATCH($B43&amp;$D43,'Smelter Look-up'!$J:$J,0),MATCH($B43&amp;$C43,'Smelter Look-up'!$J:$J,0)))</f>
        <v>#N/A</v>
      </c>
      <c r="W43" s="263"/>
      <c r="X43" s="263">
        <f t="shared" ca="1" si="7"/>
        <v>0</v>
      </c>
      <c r="Y43" s="263"/>
      <c r="Z43" s="263"/>
      <c r="AB43" s="265" t="str">
        <f t="shared" si="8"/>
        <v/>
      </c>
    </row>
    <row r="44" spans="1:28" s="264" customFormat="1" ht="20.25">
      <c r="A44" s="207"/>
      <c r="B44" s="208" t="str">
        <f>IF(LEN(A44)=0,"",INDEX('Smelter Look-up'!$A:$A,MATCH($A44,'Smelter Look-up'!$E:$E,0)))</f>
        <v/>
      </c>
      <c r="C44" s="212" t="str">
        <f>IF(LEN(A44)=0,"",INDEX('Smelter Look-up'!$C:$C,MATCH($A44,'Smelter Look-up'!$E:$E,0)))</f>
        <v/>
      </c>
      <c r="D44" s="270"/>
      <c r="E44" s="208" t="str">
        <f ca="1">IF(ISERROR($V44),"",OFFSET('Smelter Look-up'!$D$4,$V44-4,0)&amp;"")</f>
        <v/>
      </c>
      <c r="F44" s="208" t="str">
        <f ca="1">IF(ISERROR($V44),"",OFFSET('Smelter Look-up'!$E$4,$V44-4,0))</f>
        <v/>
      </c>
      <c r="G44" s="208" t="str">
        <f ca="1">IF(C44=$X$4,IF(ISERROR($V44),"Enter smelter details","RMI"),IF(ISERROR($V44),"",OFFSET('Smelter Look-up'!$F$4,$V44-4,0)))</f>
        <v/>
      </c>
      <c r="H44" s="209" t="str">
        <f ca="1">IF(ISERROR($V44),"",OFFSET('Smelter Look-up'!$G$4,$V44-4,0))</f>
        <v/>
      </c>
      <c r="I44" s="210" t="str">
        <f ca="1">IF(ISERROR($V44),"",OFFSET('Smelter Look-up'!$H$4,$V44-4,0))</f>
        <v/>
      </c>
      <c r="J44" s="210" t="str">
        <f ca="1">IF(ISERROR($V44),"",OFFSET('Smelter Look-up'!$I$4,$V44-4,0))</f>
        <v/>
      </c>
      <c r="K44" s="260"/>
      <c r="L44" s="260"/>
      <c r="M44" s="260"/>
      <c r="N44" s="260"/>
      <c r="O44" s="260"/>
      <c r="P44" s="211"/>
      <c r="Q44" s="261"/>
      <c r="R44" s="208" t="str">
        <f ca="1">IF(ISERROR($V44),"",OFFSET('Smelter Look-up'!$C$4,$V44-4,0)&amp;"")</f>
        <v/>
      </c>
      <c r="S44" s="215" t="str">
        <f t="shared" ca="1" si="6"/>
        <v/>
      </c>
      <c r="T44" s="215" t="str">
        <f ca="1">IF(B44="","",IF(ISERROR(MATCH($J44,SorP!$B$1:$B$6230,0)),"",INDIRECT("'SorP'!$A$"&amp;MATCH($J44,SorP!$B$1:$B$6230,0))))</f>
        <v/>
      </c>
      <c r="U44" s="231"/>
      <c r="V44" s="262" t="e">
        <f>IF(C44="",NA(),IF(OR(C44="Smelter not listed",C44="Smelter not yet identified"),MATCH($B44&amp;$D44,'Smelter Look-up'!$J:$J,0),MATCH($B44&amp;$C44,'Smelter Look-up'!$J:$J,0)))</f>
        <v>#N/A</v>
      </c>
      <c r="W44" s="263"/>
      <c r="X44" s="263">
        <f t="shared" ca="1" si="7"/>
        <v>0</v>
      </c>
      <c r="Y44" s="263"/>
      <c r="Z44" s="263"/>
      <c r="AB44" s="265" t="str">
        <f t="shared" si="8"/>
        <v/>
      </c>
    </row>
    <row r="45" spans="1:28" s="264" customFormat="1" ht="20.25">
      <c r="A45" s="207"/>
      <c r="B45" s="208" t="str">
        <f>IF(LEN(A45)=0,"",INDEX('Smelter Look-up'!$A:$A,MATCH($A45,'Smelter Look-up'!$E:$E,0)))</f>
        <v/>
      </c>
      <c r="C45" s="212" t="str">
        <f>IF(LEN(A45)=0,"",INDEX('Smelter Look-up'!$C:$C,MATCH($A45,'Smelter Look-up'!$E:$E,0)))</f>
        <v/>
      </c>
      <c r="D45" s="270"/>
      <c r="E45" s="208" t="str">
        <f ca="1">IF(ISERROR($V45),"",OFFSET('Smelter Look-up'!$D$4,$V45-4,0)&amp;"")</f>
        <v/>
      </c>
      <c r="F45" s="208" t="str">
        <f ca="1">IF(ISERROR($V45),"",OFFSET('Smelter Look-up'!$E$4,$V45-4,0))</f>
        <v/>
      </c>
      <c r="G45" s="208" t="str">
        <f ca="1">IF(C45=$X$4,IF(ISERROR($V45),"Enter smelter details","RMI"),IF(ISERROR($V45),"",OFFSET('Smelter Look-up'!$F$4,$V45-4,0)))</f>
        <v/>
      </c>
      <c r="H45" s="209" t="str">
        <f ca="1">IF(ISERROR($V45),"",OFFSET('Smelter Look-up'!$G$4,$V45-4,0))</f>
        <v/>
      </c>
      <c r="I45" s="210" t="str">
        <f ca="1">IF(ISERROR($V45),"",OFFSET('Smelter Look-up'!$H$4,$V45-4,0))</f>
        <v/>
      </c>
      <c r="J45" s="210" t="str">
        <f ca="1">IF(ISERROR($V45),"",OFFSET('Smelter Look-up'!$I$4,$V45-4,0))</f>
        <v/>
      </c>
      <c r="K45" s="260"/>
      <c r="L45" s="260"/>
      <c r="M45" s="260"/>
      <c r="N45" s="260"/>
      <c r="O45" s="260"/>
      <c r="P45" s="211"/>
      <c r="Q45" s="261"/>
      <c r="R45" s="208" t="str">
        <f ca="1">IF(ISERROR($V45),"",OFFSET('Smelter Look-up'!$C$4,$V45-4,0)&amp;"")</f>
        <v/>
      </c>
      <c r="S45" s="215" t="str">
        <f t="shared" ca="1" si="6"/>
        <v/>
      </c>
      <c r="T45" s="215" t="str">
        <f ca="1">IF(B45="","",IF(ISERROR(MATCH($J45,SorP!$B$1:$B$6230,0)),"",INDIRECT("'SorP'!$A$"&amp;MATCH($J45,SorP!$B$1:$B$6230,0))))</f>
        <v/>
      </c>
      <c r="U45" s="231"/>
      <c r="V45" s="262" t="e">
        <f>IF(C45="",NA(),IF(OR(C45="Smelter not listed",C45="Smelter not yet identified"),MATCH($B45&amp;$D45,'Smelter Look-up'!$J:$J,0),MATCH($B45&amp;$C45,'Smelter Look-up'!$J:$J,0)))</f>
        <v>#N/A</v>
      </c>
      <c r="W45" s="263"/>
      <c r="X45" s="263">
        <f t="shared" ca="1" si="7"/>
        <v>0</v>
      </c>
      <c r="Y45" s="263"/>
      <c r="Z45" s="263"/>
      <c r="AB45" s="265" t="str">
        <f t="shared" si="8"/>
        <v/>
      </c>
    </row>
    <row r="46" spans="1:28" s="264" customFormat="1" ht="20.25">
      <c r="A46" s="207"/>
      <c r="B46" s="208" t="str">
        <f>IF(LEN(A46)=0,"",INDEX('Smelter Look-up'!$A:$A,MATCH($A46,'Smelter Look-up'!$E:$E,0)))</f>
        <v/>
      </c>
      <c r="C46" s="212" t="str">
        <f>IF(LEN(A46)=0,"",INDEX('Smelter Look-up'!$C:$C,MATCH($A46,'Smelter Look-up'!$E:$E,0)))</f>
        <v/>
      </c>
      <c r="D46" s="270"/>
      <c r="E46" s="208" t="str">
        <f ca="1">IF(ISERROR($V46),"",OFFSET('Smelter Look-up'!$D$4,$V46-4,0)&amp;"")</f>
        <v/>
      </c>
      <c r="F46" s="208" t="str">
        <f ca="1">IF(ISERROR($V46),"",OFFSET('Smelter Look-up'!$E$4,$V46-4,0))</f>
        <v/>
      </c>
      <c r="G46" s="208" t="str">
        <f ca="1">IF(C46=$X$4,IF(ISERROR($V46),"Enter smelter details","RMI"),IF(ISERROR($V46),"",OFFSET('Smelter Look-up'!$F$4,$V46-4,0)))</f>
        <v/>
      </c>
      <c r="H46" s="209" t="str">
        <f ca="1">IF(ISERROR($V46),"",OFFSET('Smelter Look-up'!$G$4,$V46-4,0))</f>
        <v/>
      </c>
      <c r="I46" s="210" t="str">
        <f ca="1">IF(ISERROR($V46),"",OFFSET('Smelter Look-up'!$H$4,$V46-4,0))</f>
        <v/>
      </c>
      <c r="J46" s="210" t="str">
        <f ca="1">IF(ISERROR($V46),"",OFFSET('Smelter Look-up'!$I$4,$V46-4,0))</f>
        <v/>
      </c>
      <c r="K46" s="260"/>
      <c r="L46" s="260"/>
      <c r="M46" s="260"/>
      <c r="N46" s="260"/>
      <c r="O46" s="260"/>
      <c r="P46" s="211"/>
      <c r="Q46" s="261"/>
      <c r="R46" s="208" t="str">
        <f ca="1">IF(ISERROR($V46),"",OFFSET('Smelter Look-up'!$C$4,$V46-4,0)&amp;"")</f>
        <v/>
      </c>
      <c r="S46" s="215" t="str">
        <f t="shared" ca="1" si="6"/>
        <v/>
      </c>
      <c r="T46" s="215" t="str">
        <f ca="1">IF(B46="","",IF(ISERROR(MATCH($J46,SorP!$B$1:$B$6230,0)),"",INDIRECT("'SorP'!$A$"&amp;MATCH($J46,SorP!$B$1:$B$6230,0))))</f>
        <v/>
      </c>
      <c r="U46" s="231"/>
      <c r="V46" s="262" t="e">
        <f>IF(C46="",NA(),IF(OR(C46="Smelter not listed",C46="Smelter not yet identified"),MATCH($B46&amp;$D46,'Smelter Look-up'!$J:$J,0),MATCH($B46&amp;$C46,'Smelter Look-up'!$J:$J,0)))</f>
        <v>#N/A</v>
      </c>
      <c r="W46" s="263"/>
      <c r="X46" s="263">
        <f t="shared" ca="1" si="7"/>
        <v>0</v>
      </c>
      <c r="Y46" s="263"/>
      <c r="Z46" s="263"/>
      <c r="AB46" s="265" t="str">
        <f t="shared" si="8"/>
        <v/>
      </c>
    </row>
    <row r="47" spans="1:28" s="264" customFormat="1" ht="20.25">
      <c r="A47" s="207"/>
      <c r="B47" s="208" t="str">
        <f>IF(LEN(A47)=0,"",INDEX('Smelter Look-up'!$A:$A,MATCH($A47,'Smelter Look-up'!$E:$E,0)))</f>
        <v/>
      </c>
      <c r="C47" s="212" t="str">
        <f>IF(LEN(A47)=0,"",INDEX('Smelter Look-up'!$C:$C,MATCH($A47,'Smelter Look-up'!$E:$E,0)))</f>
        <v/>
      </c>
      <c r="D47" s="270"/>
      <c r="E47" s="208" t="str">
        <f ca="1">IF(ISERROR($V47),"",OFFSET('Smelter Look-up'!$D$4,$V47-4,0)&amp;"")</f>
        <v/>
      </c>
      <c r="F47" s="208" t="str">
        <f ca="1">IF(ISERROR($V47),"",OFFSET('Smelter Look-up'!$E$4,$V47-4,0))</f>
        <v/>
      </c>
      <c r="G47" s="208" t="str">
        <f ca="1">IF(C47=$X$4,IF(ISERROR($V47),"Enter smelter details","RMI"),IF(ISERROR($V47),"",OFFSET('Smelter Look-up'!$F$4,$V47-4,0)))</f>
        <v/>
      </c>
      <c r="H47" s="209" t="str">
        <f ca="1">IF(ISERROR($V47),"",OFFSET('Smelter Look-up'!$G$4,$V47-4,0))</f>
        <v/>
      </c>
      <c r="I47" s="210" t="str">
        <f ca="1">IF(ISERROR($V47),"",OFFSET('Smelter Look-up'!$H$4,$V47-4,0))</f>
        <v/>
      </c>
      <c r="J47" s="210" t="str">
        <f ca="1">IF(ISERROR($V47),"",OFFSET('Smelter Look-up'!$I$4,$V47-4,0))</f>
        <v/>
      </c>
      <c r="K47" s="260"/>
      <c r="L47" s="260"/>
      <c r="M47" s="260"/>
      <c r="N47" s="260"/>
      <c r="O47" s="260"/>
      <c r="P47" s="211"/>
      <c r="Q47" s="261"/>
      <c r="R47" s="208" t="str">
        <f ca="1">IF(ISERROR($V47),"",OFFSET('Smelter Look-up'!$C$4,$V47-4,0)&amp;"")</f>
        <v/>
      </c>
      <c r="S47" s="215" t="str">
        <f t="shared" ca="1" si="6"/>
        <v/>
      </c>
      <c r="T47" s="215" t="str">
        <f ca="1">IF(B47="","",IF(ISERROR(MATCH($J47,SorP!$B$1:$B$6230,0)),"",INDIRECT("'SorP'!$A$"&amp;MATCH($J47,SorP!$B$1:$B$6230,0))))</f>
        <v/>
      </c>
      <c r="U47" s="231"/>
      <c r="V47" s="262" t="e">
        <f>IF(C47="",NA(),IF(OR(C47="Smelter not listed",C47="Smelter not yet identified"),MATCH($B47&amp;$D47,'Smelter Look-up'!$J:$J,0),MATCH($B47&amp;$C47,'Smelter Look-up'!$J:$J,0)))</f>
        <v>#N/A</v>
      </c>
      <c r="W47" s="263"/>
      <c r="X47" s="263">
        <f t="shared" ca="1" si="7"/>
        <v>0</v>
      </c>
      <c r="Y47" s="263"/>
      <c r="Z47" s="263"/>
      <c r="AB47" s="265" t="str">
        <f t="shared" si="8"/>
        <v/>
      </c>
    </row>
    <row r="48" spans="1:28" s="264" customFormat="1" ht="20.25">
      <c r="A48" s="207"/>
      <c r="B48" s="208" t="str">
        <f>IF(LEN(A48)=0,"",INDEX('Smelter Look-up'!$A:$A,MATCH($A48,'Smelter Look-up'!$E:$E,0)))</f>
        <v/>
      </c>
      <c r="C48" s="212" t="str">
        <f>IF(LEN(A48)=0,"",INDEX('Smelter Look-up'!$C:$C,MATCH($A48,'Smelter Look-up'!$E:$E,0)))</f>
        <v/>
      </c>
      <c r="D48" s="270"/>
      <c r="E48" s="208" t="str">
        <f ca="1">IF(ISERROR($V48),"",OFFSET('Smelter Look-up'!$D$4,$V48-4,0)&amp;"")</f>
        <v/>
      </c>
      <c r="F48" s="208" t="str">
        <f ca="1">IF(ISERROR($V48),"",OFFSET('Smelter Look-up'!$E$4,$V48-4,0))</f>
        <v/>
      </c>
      <c r="G48" s="208" t="str">
        <f ca="1">IF(C48=$X$4,IF(ISERROR($V48),"Enter smelter details","RMI"),IF(ISERROR($V48),"",OFFSET('Smelter Look-up'!$F$4,$V48-4,0)))</f>
        <v/>
      </c>
      <c r="H48" s="209" t="str">
        <f ca="1">IF(ISERROR($V48),"",OFFSET('Smelter Look-up'!$G$4,$V48-4,0))</f>
        <v/>
      </c>
      <c r="I48" s="210" t="str">
        <f ca="1">IF(ISERROR($V48),"",OFFSET('Smelter Look-up'!$H$4,$V48-4,0))</f>
        <v/>
      </c>
      <c r="J48" s="210" t="str">
        <f ca="1">IF(ISERROR($V48),"",OFFSET('Smelter Look-up'!$I$4,$V48-4,0))</f>
        <v/>
      </c>
      <c r="K48" s="260"/>
      <c r="L48" s="260"/>
      <c r="M48" s="260"/>
      <c r="N48" s="260"/>
      <c r="O48" s="260"/>
      <c r="P48" s="211"/>
      <c r="Q48" s="261"/>
      <c r="R48" s="208" t="str">
        <f ca="1">IF(ISERROR($V48),"",OFFSET('Smelter Look-up'!$C$4,$V48-4,0)&amp;"")</f>
        <v/>
      </c>
      <c r="S48" s="215" t="str">
        <f t="shared" ca="1" si="6"/>
        <v/>
      </c>
      <c r="T48" s="215" t="str">
        <f ca="1">IF(B48="","",IF(ISERROR(MATCH($J48,SorP!$B$1:$B$6230,0)),"",INDIRECT("'SorP'!$A$"&amp;MATCH($J48,SorP!$B$1:$B$6230,0))))</f>
        <v/>
      </c>
      <c r="U48" s="231"/>
      <c r="V48" s="262" t="e">
        <f>IF(C48="",NA(),IF(OR(C48="Smelter not listed",C48="Smelter not yet identified"),MATCH($B48&amp;$D48,'Smelter Look-up'!$J:$J,0),MATCH($B48&amp;$C48,'Smelter Look-up'!$J:$J,0)))</f>
        <v>#N/A</v>
      </c>
      <c r="W48" s="263"/>
      <c r="X48" s="263">
        <f t="shared" ca="1" si="7"/>
        <v>0</v>
      </c>
      <c r="Y48" s="263"/>
      <c r="Z48" s="263"/>
      <c r="AB48" s="265" t="str">
        <f t="shared" si="8"/>
        <v/>
      </c>
    </row>
    <row r="49" spans="1:28" s="264" customFormat="1" ht="20.25">
      <c r="A49" s="207"/>
      <c r="B49" s="208" t="str">
        <f>IF(LEN(A49)=0,"",INDEX('Smelter Look-up'!$A:$A,MATCH($A49,'Smelter Look-up'!$E:$E,0)))</f>
        <v/>
      </c>
      <c r="C49" s="212" t="str">
        <f>IF(LEN(A49)=0,"",INDEX('Smelter Look-up'!$C:$C,MATCH($A49,'Smelter Look-up'!$E:$E,0)))</f>
        <v/>
      </c>
      <c r="D49" s="270"/>
      <c r="E49" s="208" t="str">
        <f ca="1">IF(ISERROR($V49),"",OFFSET('Smelter Look-up'!$D$4,$V49-4,0)&amp;"")</f>
        <v/>
      </c>
      <c r="F49" s="208" t="str">
        <f ca="1">IF(ISERROR($V49),"",OFFSET('Smelter Look-up'!$E$4,$V49-4,0))</f>
        <v/>
      </c>
      <c r="G49" s="208" t="str">
        <f ca="1">IF(C49=$X$4,IF(ISERROR($V49),"Enter smelter details","RMI"),IF(ISERROR($V49),"",OFFSET('Smelter Look-up'!$F$4,$V49-4,0)))</f>
        <v/>
      </c>
      <c r="H49" s="209" t="str">
        <f ca="1">IF(ISERROR($V49),"",OFFSET('Smelter Look-up'!$G$4,$V49-4,0))</f>
        <v/>
      </c>
      <c r="I49" s="210" t="str">
        <f ca="1">IF(ISERROR($V49),"",OFFSET('Smelter Look-up'!$H$4,$V49-4,0))</f>
        <v/>
      </c>
      <c r="J49" s="210" t="str">
        <f ca="1">IF(ISERROR($V49),"",OFFSET('Smelter Look-up'!$I$4,$V49-4,0))</f>
        <v/>
      </c>
      <c r="K49" s="260"/>
      <c r="L49" s="260"/>
      <c r="M49" s="260"/>
      <c r="N49" s="260"/>
      <c r="O49" s="260"/>
      <c r="P49" s="211"/>
      <c r="Q49" s="261"/>
      <c r="R49" s="208" t="str">
        <f ca="1">IF(ISERROR($V49),"",OFFSET('Smelter Look-up'!$C$4,$V49-4,0)&amp;"")</f>
        <v/>
      </c>
      <c r="S49" s="215" t="str">
        <f t="shared" ca="1" si="6"/>
        <v/>
      </c>
      <c r="T49" s="215" t="str">
        <f ca="1">IF(B49="","",IF(ISERROR(MATCH($J49,SorP!$B$1:$B$6230,0)),"",INDIRECT("'SorP'!$A$"&amp;MATCH($J49,SorP!$B$1:$B$6230,0))))</f>
        <v/>
      </c>
      <c r="U49" s="231"/>
      <c r="V49" s="262" t="e">
        <f>IF(C49="",NA(),IF(OR(C49="Smelter not listed",C49="Smelter not yet identified"),MATCH($B49&amp;$D49,'Smelter Look-up'!$J:$J,0),MATCH($B49&amp;$C49,'Smelter Look-up'!$J:$J,0)))</f>
        <v>#N/A</v>
      </c>
      <c r="W49" s="263"/>
      <c r="X49" s="263">
        <f t="shared" ca="1" si="7"/>
        <v>0</v>
      </c>
      <c r="Y49" s="263"/>
      <c r="Z49" s="263"/>
      <c r="AB49" s="265" t="str">
        <f t="shared" si="8"/>
        <v/>
      </c>
    </row>
    <row r="50" spans="1:28" s="264" customFormat="1" ht="20.25">
      <c r="A50" s="207"/>
      <c r="B50" s="208" t="str">
        <f>IF(LEN(A50)=0,"",INDEX('Smelter Look-up'!$A:$A,MATCH($A50,'Smelter Look-up'!$E:$E,0)))</f>
        <v/>
      </c>
      <c r="C50" s="212" t="str">
        <f>IF(LEN(A50)=0,"",INDEX('Smelter Look-up'!$C:$C,MATCH($A50,'Smelter Look-up'!$E:$E,0)))</f>
        <v/>
      </c>
      <c r="D50" s="270"/>
      <c r="E50" s="208" t="str">
        <f ca="1">IF(ISERROR($V50),"",OFFSET('Smelter Look-up'!$D$4,$V50-4,0)&amp;"")</f>
        <v/>
      </c>
      <c r="F50" s="208" t="str">
        <f ca="1">IF(ISERROR($V50),"",OFFSET('Smelter Look-up'!$E$4,$V50-4,0))</f>
        <v/>
      </c>
      <c r="G50" s="208" t="str">
        <f ca="1">IF(C50=$X$4,IF(ISERROR($V50),"Enter smelter details","RMI"),IF(ISERROR($V50),"",OFFSET('Smelter Look-up'!$F$4,$V50-4,0)))</f>
        <v/>
      </c>
      <c r="H50" s="209" t="str">
        <f ca="1">IF(ISERROR($V50),"",OFFSET('Smelter Look-up'!$G$4,$V50-4,0))</f>
        <v/>
      </c>
      <c r="I50" s="210" t="str">
        <f ca="1">IF(ISERROR($V50),"",OFFSET('Smelter Look-up'!$H$4,$V50-4,0))</f>
        <v/>
      </c>
      <c r="J50" s="210" t="str">
        <f ca="1">IF(ISERROR($V50),"",OFFSET('Smelter Look-up'!$I$4,$V50-4,0))</f>
        <v/>
      </c>
      <c r="K50" s="260"/>
      <c r="L50" s="260"/>
      <c r="M50" s="260"/>
      <c r="N50" s="260"/>
      <c r="O50" s="260"/>
      <c r="P50" s="211"/>
      <c r="Q50" s="261"/>
      <c r="R50" s="208" t="str">
        <f ca="1">IF(ISERROR($V50),"",OFFSET('Smelter Look-up'!$C$4,$V50-4,0)&amp;"")</f>
        <v/>
      </c>
      <c r="S50" s="215" t="str">
        <f t="shared" ca="1" si="6"/>
        <v/>
      </c>
      <c r="T50" s="215" t="str">
        <f ca="1">IF(B50="","",IF(ISERROR(MATCH($J50,SorP!$B$1:$B$6230,0)),"",INDIRECT("'SorP'!$A$"&amp;MATCH($J50,SorP!$B$1:$B$6230,0))))</f>
        <v/>
      </c>
      <c r="U50" s="231"/>
      <c r="V50" s="262" t="e">
        <f>IF(C50="",NA(),IF(OR(C50="Smelter not listed",C50="Smelter not yet identified"),MATCH($B50&amp;$D50,'Smelter Look-up'!$J:$J,0),MATCH($B50&amp;$C50,'Smelter Look-up'!$J:$J,0)))</f>
        <v>#N/A</v>
      </c>
      <c r="W50" s="263"/>
      <c r="X50" s="263">
        <f t="shared" ca="1" si="7"/>
        <v>0</v>
      </c>
      <c r="Y50" s="263"/>
      <c r="Z50" s="263"/>
      <c r="AB50" s="265" t="str">
        <f t="shared" si="8"/>
        <v/>
      </c>
    </row>
    <row r="51" spans="1:28" s="264" customFormat="1" ht="20.25">
      <c r="A51" s="207"/>
      <c r="B51" s="208" t="str">
        <f>IF(LEN(A51)=0,"",INDEX('Smelter Look-up'!$A:$A,MATCH($A51,'Smelter Look-up'!$E:$E,0)))</f>
        <v/>
      </c>
      <c r="C51" s="212" t="str">
        <f>IF(LEN(A51)=0,"",INDEX('Smelter Look-up'!$C:$C,MATCH($A51,'Smelter Look-up'!$E:$E,0)))</f>
        <v/>
      </c>
      <c r="D51" s="270"/>
      <c r="E51" s="208" t="str">
        <f ca="1">IF(ISERROR($V51),"",OFFSET('Smelter Look-up'!$D$4,$V51-4,0)&amp;"")</f>
        <v/>
      </c>
      <c r="F51" s="208" t="str">
        <f ca="1">IF(ISERROR($V51),"",OFFSET('Smelter Look-up'!$E$4,$V51-4,0))</f>
        <v/>
      </c>
      <c r="G51" s="208" t="str">
        <f ca="1">IF(C51=$X$4,IF(ISERROR($V51),"Enter smelter details","RMI"),IF(ISERROR($V51),"",OFFSET('Smelter Look-up'!$F$4,$V51-4,0)))</f>
        <v/>
      </c>
      <c r="H51" s="209" t="str">
        <f ca="1">IF(ISERROR($V51),"",OFFSET('Smelter Look-up'!$G$4,$V51-4,0))</f>
        <v/>
      </c>
      <c r="I51" s="210" t="str">
        <f ca="1">IF(ISERROR($V51),"",OFFSET('Smelter Look-up'!$H$4,$V51-4,0))</f>
        <v/>
      </c>
      <c r="J51" s="210" t="str">
        <f ca="1">IF(ISERROR($V51),"",OFFSET('Smelter Look-up'!$I$4,$V51-4,0))</f>
        <v/>
      </c>
      <c r="K51" s="260"/>
      <c r="L51" s="260"/>
      <c r="M51" s="260"/>
      <c r="N51" s="260"/>
      <c r="O51" s="260"/>
      <c r="P51" s="211"/>
      <c r="Q51" s="261"/>
      <c r="R51" s="208" t="str">
        <f ca="1">IF(ISERROR($V51),"",OFFSET('Smelter Look-up'!$C$4,$V51-4,0)&amp;"")</f>
        <v/>
      </c>
      <c r="S51" s="215" t="str">
        <f t="shared" ca="1" si="6"/>
        <v/>
      </c>
      <c r="T51" s="215" t="str">
        <f ca="1">IF(B51="","",IF(ISERROR(MATCH($J51,SorP!$B$1:$B$6230,0)),"",INDIRECT("'SorP'!$A$"&amp;MATCH($J51,SorP!$B$1:$B$6230,0))))</f>
        <v/>
      </c>
      <c r="U51" s="231"/>
      <c r="V51" s="262" t="e">
        <f>IF(C51="",NA(),IF(OR(C51="Smelter not listed",C51="Smelter not yet identified"),MATCH($B51&amp;$D51,'Smelter Look-up'!$J:$J,0),MATCH($B51&amp;$C51,'Smelter Look-up'!$J:$J,0)))</f>
        <v>#N/A</v>
      </c>
      <c r="W51" s="263"/>
      <c r="X51" s="263">
        <f t="shared" ca="1" si="7"/>
        <v>0</v>
      </c>
      <c r="Y51" s="263"/>
      <c r="Z51" s="263"/>
      <c r="AB51" s="265" t="str">
        <f t="shared" si="8"/>
        <v/>
      </c>
    </row>
    <row r="52" spans="1:28" s="264" customFormat="1" ht="20.25">
      <c r="A52" s="207"/>
      <c r="B52" s="208" t="str">
        <f>IF(LEN(A52)=0,"",INDEX('Smelter Look-up'!$A:$A,MATCH($A52,'Smelter Look-up'!$E:$E,0)))</f>
        <v/>
      </c>
      <c r="C52" s="212" t="str">
        <f>IF(LEN(A52)=0,"",INDEX('Smelter Look-up'!$C:$C,MATCH($A52,'Smelter Look-up'!$E:$E,0)))</f>
        <v/>
      </c>
      <c r="D52" s="270"/>
      <c r="E52" s="208" t="str">
        <f ca="1">IF(ISERROR($V52),"",OFFSET('Smelter Look-up'!$D$4,$V52-4,0)&amp;"")</f>
        <v/>
      </c>
      <c r="F52" s="208" t="str">
        <f ca="1">IF(ISERROR($V52),"",OFFSET('Smelter Look-up'!$E$4,$V52-4,0))</f>
        <v/>
      </c>
      <c r="G52" s="208" t="str">
        <f ca="1">IF(C52=$X$4,IF(ISERROR($V52),"Enter smelter details","RMI"),IF(ISERROR($V52),"",OFFSET('Smelter Look-up'!$F$4,$V52-4,0)))</f>
        <v/>
      </c>
      <c r="H52" s="209" t="str">
        <f ca="1">IF(ISERROR($V52),"",OFFSET('Smelter Look-up'!$G$4,$V52-4,0))</f>
        <v/>
      </c>
      <c r="I52" s="210" t="str">
        <f ca="1">IF(ISERROR($V52),"",OFFSET('Smelter Look-up'!$H$4,$V52-4,0))</f>
        <v/>
      </c>
      <c r="J52" s="210" t="str">
        <f ca="1">IF(ISERROR($V52),"",OFFSET('Smelter Look-up'!$I$4,$V52-4,0))</f>
        <v/>
      </c>
      <c r="K52" s="260"/>
      <c r="L52" s="260"/>
      <c r="M52" s="260"/>
      <c r="N52" s="260"/>
      <c r="O52" s="260"/>
      <c r="P52" s="211"/>
      <c r="Q52" s="261"/>
      <c r="R52" s="208" t="str">
        <f ca="1">IF(ISERROR($V52),"",OFFSET('Smelter Look-up'!$C$4,$V52-4,0)&amp;"")</f>
        <v/>
      </c>
      <c r="S52" s="215" t="str">
        <f t="shared" ca="1" si="6"/>
        <v/>
      </c>
      <c r="T52" s="215" t="str">
        <f ca="1">IF(B52="","",IF(ISERROR(MATCH($J52,SorP!$B$1:$B$6230,0)),"",INDIRECT("'SorP'!$A$"&amp;MATCH($J52,SorP!$B$1:$B$6230,0))))</f>
        <v/>
      </c>
      <c r="U52" s="231"/>
      <c r="V52" s="262" t="e">
        <f>IF(C52="",NA(),IF(OR(C52="Smelter not listed",C52="Smelter not yet identified"),MATCH($B52&amp;$D52,'Smelter Look-up'!$J:$J,0),MATCH($B52&amp;$C52,'Smelter Look-up'!$J:$J,0)))</f>
        <v>#N/A</v>
      </c>
      <c r="W52" s="263"/>
      <c r="X52" s="263">
        <f t="shared" ca="1" si="7"/>
        <v>0</v>
      </c>
      <c r="Y52" s="263"/>
      <c r="Z52" s="263"/>
      <c r="AB52" s="265" t="str">
        <f t="shared" si="8"/>
        <v/>
      </c>
    </row>
    <row r="53" spans="1:28" s="264" customFormat="1" ht="20.25">
      <c r="A53" s="207"/>
      <c r="B53" s="208" t="str">
        <f>IF(LEN(A53)=0,"",INDEX('Smelter Look-up'!$A:$A,MATCH($A53,'Smelter Look-up'!$E:$E,0)))</f>
        <v/>
      </c>
      <c r="C53" s="212" t="str">
        <f>IF(LEN(A53)=0,"",INDEX('Smelter Look-up'!$C:$C,MATCH($A53,'Smelter Look-up'!$E:$E,0)))</f>
        <v/>
      </c>
      <c r="D53" s="270"/>
      <c r="E53" s="208" t="str">
        <f ca="1">IF(ISERROR($V53),"",OFFSET('Smelter Look-up'!$D$4,$V53-4,0)&amp;"")</f>
        <v/>
      </c>
      <c r="F53" s="208" t="str">
        <f ca="1">IF(ISERROR($V53),"",OFFSET('Smelter Look-up'!$E$4,$V53-4,0))</f>
        <v/>
      </c>
      <c r="G53" s="208" t="str">
        <f ca="1">IF(C53=$X$4,IF(ISERROR($V53),"Enter smelter details","RMI"),IF(ISERROR($V53),"",OFFSET('Smelter Look-up'!$F$4,$V53-4,0)))</f>
        <v/>
      </c>
      <c r="H53" s="209" t="str">
        <f ca="1">IF(ISERROR($V53),"",OFFSET('Smelter Look-up'!$G$4,$V53-4,0))</f>
        <v/>
      </c>
      <c r="I53" s="210" t="str">
        <f ca="1">IF(ISERROR($V53),"",OFFSET('Smelter Look-up'!$H$4,$V53-4,0))</f>
        <v/>
      </c>
      <c r="J53" s="210" t="str">
        <f ca="1">IF(ISERROR($V53),"",OFFSET('Smelter Look-up'!$I$4,$V53-4,0))</f>
        <v/>
      </c>
      <c r="K53" s="260"/>
      <c r="L53" s="260"/>
      <c r="M53" s="260"/>
      <c r="N53" s="260"/>
      <c r="O53" s="260"/>
      <c r="P53" s="211"/>
      <c r="Q53" s="261"/>
      <c r="R53" s="208" t="str">
        <f ca="1">IF(ISERROR($V53),"",OFFSET('Smelter Look-up'!$C$4,$V53-4,0)&amp;"")</f>
        <v/>
      </c>
      <c r="S53" s="215" t="str">
        <f t="shared" ca="1" si="6"/>
        <v/>
      </c>
      <c r="T53" s="215" t="str">
        <f ca="1">IF(B53="","",IF(ISERROR(MATCH($J53,SorP!$B$1:$B$6230,0)),"",INDIRECT("'SorP'!$A$"&amp;MATCH($J53,SorP!$B$1:$B$6230,0))))</f>
        <v/>
      </c>
      <c r="U53" s="231"/>
      <c r="V53" s="262" t="e">
        <f>IF(C53="",NA(),IF(OR(C53="Smelter not listed",C53="Smelter not yet identified"),MATCH($B53&amp;$D53,'Smelter Look-up'!$J:$J,0),MATCH($B53&amp;$C53,'Smelter Look-up'!$J:$J,0)))</f>
        <v>#N/A</v>
      </c>
      <c r="W53" s="263"/>
      <c r="X53" s="263">
        <f t="shared" ca="1" si="7"/>
        <v>0</v>
      </c>
      <c r="Y53" s="263"/>
      <c r="Z53" s="263"/>
      <c r="AB53" s="265" t="str">
        <f t="shared" si="8"/>
        <v/>
      </c>
    </row>
    <row r="54" spans="1:28" s="264" customFormat="1" ht="20.25">
      <c r="A54" s="207"/>
      <c r="B54" s="208" t="str">
        <f>IF(LEN(A54)=0,"",INDEX('Smelter Look-up'!$A:$A,MATCH($A54,'Smelter Look-up'!$E:$E,0)))</f>
        <v/>
      </c>
      <c r="C54" s="212" t="str">
        <f>IF(LEN(A54)=0,"",INDEX('Smelter Look-up'!$C:$C,MATCH($A54,'Smelter Look-up'!$E:$E,0)))</f>
        <v/>
      </c>
      <c r="D54" s="270"/>
      <c r="E54" s="208" t="str">
        <f ca="1">IF(ISERROR($V54),"",OFFSET('Smelter Look-up'!$D$4,$V54-4,0)&amp;"")</f>
        <v/>
      </c>
      <c r="F54" s="208" t="str">
        <f ca="1">IF(ISERROR($V54),"",OFFSET('Smelter Look-up'!$E$4,$V54-4,0))</f>
        <v/>
      </c>
      <c r="G54" s="208" t="str">
        <f ca="1">IF(C54=$X$4,IF(ISERROR($V54),"Enter smelter details","RMI"),IF(ISERROR($V54),"",OFFSET('Smelter Look-up'!$F$4,$V54-4,0)))</f>
        <v/>
      </c>
      <c r="H54" s="209" t="str">
        <f ca="1">IF(ISERROR($V54),"",OFFSET('Smelter Look-up'!$G$4,$V54-4,0))</f>
        <v/>
      </c>
      <c r="I54" s="210" t="str">
        <f ca="1">IF(ISERROR($V54),"",OFFSET('Smelter Look-up'!$H$4,$V54-4,0))</f>
        <v/>
      </c>
      <c r="J54" s="210" t="str">
        <f ca="1">IF(ISERROR($V54),"",OFFSET('Smelter Look-up'!$I$4,$V54-4,0))</f>
        <v/>
      </c>
      <c r="K54" s="260"/>
      <c r="L54" s="260"/>
      <c r="M54" s="260"/>
      <c r="N54" s="260"/>
      <c r="O54" s="260"/>
      <c r="P54" s="211"/>
      <c r="Q54" s="261"/>
      <c r="R54" s="208" t="str">
        <f ca="1">IF(ISERROR($V54),"",OFFSET('Smelter Look-up'!$C$4,$V54-4,0)&amp;"")</f>
        <v/>
      </c>
      <c r="S54" s="215" t="str">
        <f t="shared" ca="1" si="6"/>
        <v/>
      </c>
      <c r="T54" s="215" t="str">
        <f ca="1">IF(B54="","",IF(ISERROR(MATCH($J54,SorP!$B$1:$B$6230,0)),"",INDIRECT("'SorP'!$A$"&amp;MATCH($J54,SorP!$B$1:$B$6230,0))))</f>
        <v/>
      </c>
      <c r="U54" s="231"/>
      <c r="V54" s="262" t="e">
        <f>IF(C54="",NA(),IF(OR(C54="Smelter not listed",C54="Smelter not yet identified"),MATCH($B54&amp;$D54,'Smelter Look-up'!$J:$J,0),MATCH($B54&amp;$C54,'Smelter Look-up'!$J:$J,0)))</f>
        <v>#N/A</v>
      </c>
      <c r="W54" s="263"/>
      <c r="X54" s="263">
        <f t="shared" ca="1" si="7"/>
        <v>0</v>
      </c>
      <c r="Y54" s="263"/>
      <c r="Z54" s="263"/>
      <c r="AB54" s="265" t="str">
        <f t="shared" si="8"/>
        <v/>
      </c>
    </row>
    <row r="55" spans="1:28" s="264" customFormat="1" ht="20.25">
      <c r="A55" s="207"/>
      <c r="B55" s="208" t="str">
        <f>IF(LEN(A55)=0,"",INDEX('Smelter Look-up'!$A:$A,MATCH($A55,'Smelter Look-up'!$E:$E,0)))</f>
        <v/>
      </c>
      <c r="C55" s="212" t="str">
        <f>IF(LEN(A55)=0,"",INDEX('Smelter Look-up'!$C:$C,MATCH($A55,'Smelter Look-up'!$E:$E,0)))</f>
        <v/>
      </c>
      <c r="D55" s="270"/>
      <c r="E55" s="208" t="str">
        <f ca="1">IF(ISERROR($V55),"",OFFSET('Smelter Look-up'!$D$4,$V55-4,0)&amp;"")</f>
        <v/>
      </c>
      <c r="F55" s="208" t="str">
        <f ca="1">IF(ISERROR($V55),"",OFFSET('Smelter Look-up'!$E$4,$V55-4,0))</f>
        <v/>
      </c>
      <c r="G55" s="208" t="str">
        <f ca="1">IF(C55=$X$4,IF(ISERROR($V55),"Enter smelter details","RMI"),IF(ISERROR($V55),"",OFFSET('Smelter Look-up'!$F$4,$V55-4,0)))</f>
        <v/>
      </c>
      <c r="H55" s="209" t="str">
        <f ca="1">IF(ISERROR($V55),"",OFFSET('Smelter Look-up'!$G$4,$V55-4,0))</f>
        <v/>
      </c>
      <c r="I55" s="210" t="str">
        <f ca="1">IF(ISERROR($V55),"",OFFSET('Smelter Look-up'!$H$4,$V55-4,0))</f>
        <v/>
      </c>
      <c r="J55" s="210" t="str">
        <f ca="1">IF(ISERROR($V55),"",OFFSET('Smelter Look-up'!$I$4,$V55-4,0))</f>
        <v/>
      </c>
      <c r="K55" s="260"/>
      <c r="L55" s="260"/>
      <c r="M55" s="260"/>
      <c r="N55" s="260"/>
      <c r="O55" s="260"/>
      <c r="P55" s="211"/>
      <c r="Q55" s="261"/>
      <c r="R55" s="208" t="str">
        <f ca="1">IF(ISERROR($V55),"",OFFSET('Smelter Look-up'!$C$4,$V55-4,0)&amp;"")</f>
        <v/>
      </c>
      <c r="S55" s="215" t="str">
        <f t="shared" ca="1" si="6"/>
        <v/>
      </c>
      <c r="T55" s="215" t="str">
        <f ca="1">IF(B55="","",IF(ISERROR(MATCH($J55,SorP!$B$1:$B$6230,0)),"",INDIRECT("'SorP'!$A$"&amp;MATCH($J55,SorP!$B$1:$B$6230,0))))</f>
        <v/>
      </c>
      <c r="U55" s="231"/>
      <c r="V55" s="262" t="e">
        <f>IF(C55="",NA(),IF(OR(C55="Smelter not listed",C55="Smelter not yet identified"),MATCH($B55&amp;$D55,'Smelter Look-up'!$J:$J,0),MATCH($B55&amp;$C55,'Smelter Look-up'!$J:$J,0)))</f>
        <v>#N/A</v>
      </c>
      <c r="W55" s="263"/>
      <c r="X55" s="263">
        <f t="shared" ca="1" si="7"/>
        <v>0</v>
      </c>
      <c r="Y55" s="263"/>
      <c r="Z55" s="263"/>
      <c r="AB55" s="265" t="str">
        <f t="shared" si="8"/>
        <v/>
      </c>
    </row>
    <row r="56" spans="1:28" s="264" customFormat="1" ht="20.25">
      <c r="A56" s="207"/>
      <c r="B56" s="208" t="str">
        <f>IF(LEN(A56)=0,"",INDEX('Smelter Look-up'!$A:$A,MATCH($A56,'Smelter Look-up'!$E:$E,0)))</f>
        <v/>
      </c>
      <c r="C56" s="212" t="str">
        <f>IF(LEN(A56)=0,"",INDEX('Smelter Look-up'!$C:$C,MATCH($A56,'Smelter Look-up'!$E:$E,0)))</f>
        <v/>
      </c>
      <c r="D56" s="270"/>
      <c r="E56" s="208" t="str">
        <f ca="1">IF(ISERROR($V56),"",OFFSET('Smelter Look-up'!$D$4,$V56-4,0)&amp;"")</f>
        <v/>
      </c>
      <c r="F56" s="208" t="str">
        <f ca="1">IF(ISERROR($V56),"",OFFSET('Smelter Look-up'!$E$4,$V56-4,0))</f>
        <v/>
      </c>
      <c r="G56" s="208" t="str">
        <f ca="1">IF(C56=$X$4,IF(ISERROR($V56),"Enter smelter details","RMI"),IF(ISERROR($V56),"",OFFSET('Smelter Look-up'!$F$4,$V56-4,0)))</f>
        <v/>
      </c>
      <c r="H56" s="209" t="str">
        <f ca="1">IF(ISERROR($V56),"",OFFSET('Smelter Look-up'!$G$4,$V56-4,0))</f>
        <v/>
      </c>
      <c r="I56" s="210" t="str">
        <f ca="1">IF(ISERROR($V56),"",OFFSET('Smelter Look-up'!$H$4,$V56-4,0))</f>
        <v/>
      </c>
      <c r="J56" s="210" t="str">
        <f ca="1">IF(ISERROR($V56),"",OFFSET('Smelter Look-up'!$I$4,$V56-4,0))</f>
        <v/>
      </c>
      <c r="K56" s="260"/>
      <c r="L56" s="260"/>
      <c r="M56" s="260"/>
      <c r="N56" s="260"/>
      <c r="O56" s="260"/>
      <c r="P56" s="211"/>
      <c r="Q56" s="261"/>
      <c r="R56" s="208" t="str">
        <f ca="1">IF(ISERROR($V56),"",OFFSET('Smelter Look-up'!$C$4,$V56-4,0)&amp;"")</f>
        <v/>
      </c>
      <c r="S56" s="215" t="str">
        <f t="shared" ca="1" si="6"/>
        <v/>
      </c>
      <c r="T56" s="215" t="str">
        <f ca="1">IF(B56="","",IF(ISERROR(MATCH($J56,SorP!$B$1:$B$6230,0)),"",INDIRECT("'SorP'!$A$"&amp;MATCH($J56,SorP!$B$1:$B$6230,0))))</f>
        <v/>
      </c>
      <c r="U56" s="231"/>
      <c r="V56" s="262" t="e">
        <f>IF(C56="",NA(),IF(OR(C56="Smelter not listed",C56="Smelter not yet identified"),MATCH($B56&amp;$D56,'Smelter Look-up'!$J:$J,0),MATCH($B56&amp;$C56,'Smelter Look-up'!$J:$J,0)))</f>
        <v>#N/A</v>
      </c>
      <c r="W56" s="263"/>
      <c r="X56" s="263">
        <f t="shared" ca="1" si="7"/>
        <v>0</v>
      </c>
      <c r="Y56" s="263"/>
      <c r="Z56" s="263"/>
      <c r="AB56" s="265" t="str">
        <f t="shared" si="8"/>
        <v/>
      </c>
    </row>
    <row r="57" spans="1:28" s="264" customFormat="1" ht="20.25">
      <c r="A57" s="207"/>
      <c r="B57" s="208" t="str">
        <f>IF(LEN(A57)=0,"",INDEX('Smelter Look-up'!$A:$A,MATCH($A57,'Smelter Look-up'!$E:$E,0)))</f>
        <v/>
      </c>
      <c r="C57" s="212" t="str">
        <f>IF(LEN(A57)=0,"",INDEX('Smelter Look-up'!$C:$C,MATCH($A57,'Smelter Look-up'!$E:$E,0)))</f>
        <v/>
      </c>
      <c r="D57" s="270"/>
      <c r="E57" s="208" t="str">
        <f ca="1">IF(ISERROR($V57),"",OFFSET('Smelter Look-up'!$D$4,$V57-4,0)&amp;"")</f>
        <v/>
      </c>
      <c r="F57" s="208" t="str">
        <f ca="1">IF(ISERROR($V57),"",OFFSET('Smelter Look-up'!$E$4,$V57-4,0))</f>
        <v/>
      </c>
      <c r="G57" s="208" t="str">
        <f ca="1">IF(C57=$X$4,IF(ISERROR($V57),"Enter smelter details","RMI"),IF(ISERROR($V57),"",OFFSET('Smelter Look-up'!$F$4,$V57-4,0)))</f>
        <v/>
      </c>
      <c r="H57" s="209" t="str">
        <f ca="1">IF(ISERROR($V57),"",OFFSET('Smelter Look-up'!$G$4,$V57-4,0))</f>
        <v/>
      </c>
      <c r="I57" s="210" t="str">
        <f ca="1">IF(ISERROR($V57),"",OFFSET('Smelter Look-up'!$H$4,$V57-4,0))</f>
        <v/>
      </c>
      <c r="J57" s="210" t="str">
        <f ca="1">IF(ISERROR($V57),"",OFFSET('Smelter Look-up'!$I$4,$V57-4,0))</f>
        <v/>
      </c>
      <c r="K57" s="260"/>
      <c r="L57" s="260"/>
      <c r="M57" s="260"/>
      <c r="N57" s="260"/>
      <c r="O57" s="260"/>
      <c r="P57" s="211"/>
      <c r="Q57" s="261"/>
      <c r="R57" s="208" t="str">
        <f ca="1">IF(ISERROR($V57),"",OFFSET('Smelter Look-up'!$C$4,$V57-4,0)&amp;"")</f>
        <v/>
      </c>
      <c r="S57" s="215" t="str">
        <f t="shared" ca="1" si="6"/>
        <v/>
      </c>
      <c r="T57" s="215" t="str">
        <f ca="1">IF(B57="","",IF(ISERROR(MATCH($J57,SorP!$B$1:$B$6230,0)),"",INDIRECT("'SorP'!$A$"&amp;MATCH($J57,SorP!$B$1:$B$6230,0))))</f>
        <v/>
      </c>
      <c r="U57" s="231"/>
      <c r="V57" s="262" t="e">
        <f>IF(C57="",NA(),IF(OR(C57="Smelter not listed",C57="Smelter not yet identified"),MATCH($B57&amp;$D57,'Smelter Look-up'!$J:$J,0),MATCH($B57&amp;$C57,'Smelter Look-up'!$J:$J,0)))</f>
        <v>#N/A</v>
      </c>
      <c r="W57" s="263"/>
      <c r="X57" s="263">
        <f t="shared" ca="1" si="7"/>
        <v>0</v>
      </c>
      <c r="Y57" s="263"/>
      <c r="Z57" s="263"/>
      <c r="AB57" s="265" t="str">
        <f t="shared" si="8"/>
        <v/>
      </c>
    </row>
    <row r="58" spans="1:28" s="264" customFormat="1" ht="20.25">
      <c r="A58" s="207"/>
      <c r="B58" s="208" t="str">
        <f>IF(LEN(A58)=0,"",INDEX('Smelter Look-up'!$A:$A,MATCH($A58,'Smelter Look-up'!$E:$E,0)))</f>
        <v/>
      </c>
      <c r="C58" s="212" t="str">
        <f>IF(LEN(A58)=0,"",INDEX('Smelter Look-up'!$C:$C,MATCH($A58,'Smelter Look-up'!$E:$E,0)))</f>
        <v/>
      </c>
      <c r="D58" s="270"/>
      <c r="E58" s="208" t="str">
        <f ca="1">IF(ISERROR($V58),"",OFFSET('Smelter Look-up'!$D$4,$V58-4,0)&amp;"")</f>
        <v/>
      </c>
      <c r="F58" s="208" t="str">
        <f ca="1">IF(ISERROR($V58),"",OFFSET('Smelter Look-up'!$E$4,$V58-4,0))</f>
        <v/>
      </c>
      <c r="G58" s="208" t="str">
        <f ca="1">IF(C58=$X$4,IF(ISERROR($V58),"Enter smelter details","RMI"),IF(ISERROR($V58),"",OFFSET('Smelter Look-up'!$F$4,$V58-4,0)))</f>
        <v/>
      </c>
      <c r="H58" s="209" t="str">
        <f ca="1">IF(ISERROR($V58),"",OFFSET('Smelter Look-up'!$G$4,$V58-4,0))</f>
        <v/>
      </c>
      <c r="I58" s="210" t="str">
        <f ca="1">IF(ISERROR($V58),"",OFFSET('Smelter Look-up'!$H$4,$V58-4,0))</f>
        <v/>
      </c>
      <c r="J58" s="210" t="str">
        <f ca="1">IF(ISERROR($V58),"",OFFSET('Smelter Look-up'!$I$4,$V58-4,0))</f>
        <v/>
      </c>
      <c r="K58" s="260"/>
      <c r="L58" s="260"/>
      <c r="M58" s="260"/>
      <c r="N58" s="260"/>
      <c r="O58" s="260"/>
      <c r="P58" s="211"/>
      <c r="Q58" s="261"/>
      <c r="R58" s="208" t="str">
        <f ca="1">IF(ISERROR($V58),"",OFFSET('Smelter Look-up'!$C$4,$V58-4,0)&amp;"")</f>
        <v/>
      </c>
      <c r="S58" s="215" t="str">
        <f t="shared" ca="1" si="6"/>
        <v/>
      </c>
      <c r="T58" s="215" t="str">
        <f ca="1">IF(B58="","",IF(ISERROR(MATCH($J58,SorP!$B$1:$B$6230,0)),"",INDIRECT("'SorP'!$A$"&amp;MATCH($J58,SorP!$B$1:$B$6230,0))))</f>
        <v/>
      </c>
      <c r="U58" s="231"/>
      <c r="V58" s="262" t="e">
        <f>IF(C58="",NA(),IF(OR(C58="Smelter not listed",C58="Smelter not yet identified"),MATCH($B58&amp;$D58,'Smelter Look-up'!$J:$J,0),MATCH($B58&amp;$C58,'Smelter Look-up'!$J:$J,0)))</f>
        <v>#N/A</v>
      </c>
      <c r="W58" s="263"/>
      <c r="X58" s="263">
        <f t="shared" ca="1" si="7"/>
        <v>0</v>
      </c>
      <c r="Y58" s="263"/>
      <c r="Z58" s="263"/>
      <c r="AB58" s="265" t="str">
        <f t="shared" si="8"/>
        <v/>
      </c>
    </row>
    <row r="59" spans="1:28" s="264" customFormat="1" ht="20.25">
      <c r="A59" s="207"/>
      <c r="B59" s="208" t="str">
        <f>IF(LEN(A59)=0,"",INDEX('Smelter Look-up'!$A:$A,MATCH($A59,'Smelter Look-up'!$E:$E,0)))</f>
        <v/>
      </c>
      <c r="C59" s="212" t="str">
        <f>IF(LEN(A59)=0,"",INDEX('Smelter Look-up'!$C:$C,MATCH($A59,'Smelter Look-up'!$E:$E,0)))</f>
        <v/>
      </c>
      <c r="D59" s="270"/>
      <c r="E59" s="208" t="str">
        <f ca="1">IF(ISERROR($V59),"",OFFSET('Smelter Look-up'!$D$4,$V59-4,0)&amp;"")</f>
        <v/>
      </c>
      <c r="F59" s="208" t="str">
        <f ca="1">IF(ISERROR($V59),"",OFFSET('Smelter Look-up'!$E$4,$V59-4,0))</f>
        <v/>
      </c>
      <c r="G59" s="208" t="str">
        <f ca="1">IF(C59=$X$4,IF(ISERROR($V59),"Enter smelter details","RMI"),IF(ISERROR($V59),"",OFFSET('Smelter Look-up'!$F$4,$V59-4,0)))</f>
        <v/>
      </c>
      <c r="H59" s="209" t="str">
        <f ca="1">IF(ISERROR($V59),"",OFFSET('Smelter Look-up'!$G$4,$V59-4,0))</f>
        <v/>
      </c>
      <c r="I59" s="210" t="str">
        <f ca="1">IF(ISERROR($V59),"",OFFSET('Smelter Look-up'!$H$4,$V59-4,0))</f>
        <v/>
      </c>
      <c r="J59" s="210" t="str">
        <f ca="1">IF(ISERROR($V59),"",OFFSET('Smelter Look-up'!$I$4,$V59-4,0))</f>
        <v/>
      </c>
      <c r="K59" s="260"/>
      <c r="L59" s="260"/>
      <c r="M59" s="260"/>
      <c r="N59" s="260"/>
      <c r="O59" s="260"/>
      <c r="P59" s="211"/>
      <c r="Q59" s="261"/>
      <c r="R59" s="208" t="str">
        <f ca="1">IF(ISERROR($V59),"",OFFSET('Smelter Look-up'!$C$4,$V59-4,0)&amp;"")</f>
        <v/>
      </c>
      <c r="S59" s="215" t="str">
        <f t="shared" ca="1" si="6"/>
        <v/>
      </c>
      <c r="T59" s="215" t="str">
        <f ca="1">IF(B59="","",IF(ISERROR(MATCH($J59,SorP!$B$1:$B$6230,0)),"",INDIRECT("'SorP'!$A$"&amp;MATCH($J59,SorP!$B$1:$B$6230,0))))</f>
        <v/>
      </c>
      <c r="U59" s="231"/>
      <c r="V59" s="262" t="e">
        <f>IF(C59="",NA(),IF(OR(C59="Smelter not listed",C59="Smelter not yet identified"),MATCH($B59&amp;$D59,'Smelter Look-up'!$J:$J,0),MATCH($B59&amp;$C59,'Smelter Look-up'!$J:$J,0)))</f>
        <v>#N/A</v>
      </c>
      <c r="W59" s="263"/>
      <c r="X59" s="263">
        <f t="shared" ca="1" si="7"/>
        <v>0</v>
      </c>
      <c r="Y59" s="263"/>
      <c r="Z59" s="263"/>
      <c r="AB59" s="265" t="str">
        <f t="shared" si="8"/>
        <v/>
      </c>
    </row>
    <row r="60" spans="1:28" s="264" customFormat="1" ht="20.25">
      <c r="A60" s="207"/>
      <c r="B60" s="208" t="str">
        <f>IF(LEN(A60)=0,"",INDEX('Smelter Look-up'!$A:$A,MATCH($A60,'Smelter Look-up'!$E:$E,0)))</f>
        <v/>
      </c>
      <c r="C60" s="212" t="str">
        <f>IF(LEN(A60)=0,"",INDEX('Smelter Look-up'!$C:$C,MATCH($A60,'Smelter Look-up'!$E:$E,0)))</f>
        <v/>
      </c>
      <c r="D60" s="270"/>
      <c r="E60" s="208" t="str">
        <f ca="1">IF(ISERROR($V60),"",OFFSET('Smelter Look-up'!$D$4,$V60-4,0)&amp;"")</f>
        <v/>
      </c>
      <c r="F60" s="208" t="str">
        <f ca="1">IF(ISERROR($V60),"",OFFSET('Smelter Look-up'!$E$4,$V60-4,0))</f>
        <v/>
      </c>
      <c r="G60" s="208" t="str">
        <f ca="1">IF(C60=$X$4,IF(ISERROR($V60),"Enter smelter details","RMI"),IF(ISERROR($V60),"",OFFSET('Smelter Look-up'!$F$4,$V60-4,0)))</f>
        <v/>
      </c>
      <c r="H60" s="209" t="str">
        <f ca="1">IF(ISERROR($V60),"",OFFSET('Smelter Look-up'!$G$4,$V60-4,0))</f>
        <v/>
      </c>
      <c r="I60" s="210" t="str">
        <f ca="1">IF(ISERROR($V60),"",OFFSET('Smelter Look-up'!$H$4,$V60-4,0))</f>
        <v/>
      </c>
      <c r="J60" s="210" t="str">
        <f ca="1">IF(ISERROR($V60),"",OFFSET('Smelter Look-up'!$I$4,$V60-4,0))</f>
        <v/>
      </c>
      <c r="K60" s="260"/>
      <c r="L60" s="260"/>
      <c r="M60" s="260"/>
      <c r="N60" s="260"/>
      <c r="O60" s="260"/>
      <c r="P60" s="211"/>
      <c r="Q60" s="261"/>
      <c r="R60" s="208" t="str">
        <f ca="1">IF(ISERROR($V60),"",OFFSET('Smelter Look-up'!$C$4,$V60-4,0)&amp;"")</f>
        <v/>
      </c>
      <c r="S60" s="215" t="str">
        <f t="shared" ca="1" si="6"/>
        <v/>
      </c>
      <c r="T60" s="215" t="str">
        <f ca="1">IF(B60="","",IF(ISERROR(MATCH($J60,SorP!$B$1:$B$6230,0)),"",INDIRECT("'SorP'!$A$"&amp;MATCH($J60,SorP!$B$1:$B$6230,0))))</f>
        <v/>
      </c>
      <c r="U60" s="231"/>
      <c r="V60" s="262" t="e">
        <f>IF(C60="",NA(),IF(OR(C60="Smelter not listed",C60="Smelter not yet identified"),MATCH($B60&amp;$D60,'Smelter Look-up'!$J:$J,0),MATCH($B60&amp;$C60,'Smelter Look-up'!$J:$J,0)))</f>
        <v>#N/A</v>
      </c>
      <c r="W60" s="263"/>
      <c r="X60" s="263">
        <f t="shared" ca="1" si="7"/>
        <v>0</v>
      </c>
      <c r="Y60" s="263"/>
      <c r="Z60" s="263"/>
      <c r="AB60" s="265" t="str">
        <f t="shared" si="8"/>
        <v/>
      </c>
    </row>
    <row r="61" spans="1:28" s="264" customFormat="1" ht="20.25">
      <c r="A61" s="207"/>
      <c r="B61" s="208" t="str">
        <f>IF(LEN(A61)=0,"",INDEX('Smelter Look-up'!$A:$A,MATCH($A61,'Smelter Look-up'!$E:$E,0)))</f>
        <v/>
      </c>
      <c r="C61" s="212" t="str">
        <f>IF(LEN(A61)=0,"",INDEX('Smelter Look-up'!$C:$C,MATCH($A61,'Smelter Look-up'!$E:$E,0)))</f>
        <v/>
      </c>
      <c r="D61" s="270"/>
      <c r="E61" s="208" t="str">
        <f ca="1">IF(ISERROR($V61),"",OFFSET('Smelter Look-up'!$D$4,$V61-4,0)&amp;"")</f>
        <v/>
      </c>
      <c r="F61" s="208" t="str">
        <f ca="1">IF(ISERROR($V61),"",OFFSET('Smelter Look-up'!$E$4,$V61-4,0))</f>
        <v/>
      </c>
      <c r="G61" s="208" t="str">
        <f ca="1">IF(C61=$X$4,IF(ISERROR($V61),"Enter smelter details","RMI"),IF(ISERROR($V61),"",OFFSET('Smelter Look-up'!$F$4,$V61-4,0)))</f>
        <v/>
      </c>
      <c r="H61" s="209" t="str">
        <f ca="1">IF(ISERROR($V61),"",OFFSET('Smelter Look-up'!$G$4,$V61-4,0))</f>
        <v/>
      </c>
      <c r="I61" s="210" t="str">
        <f ca="1">IF(ISERROR($V61),"",OFFSET('Smelter Look-up'!$H$4,$V61-4,0))</f>
        <v/>
      </c>
      <c r="J61" s="210" t="str">
        <f ca="1">IF(ISERROR($V61),"",OFFSET('Smelter Look-up'!$I$4,$V61-4,0))</f>
        <v/>
      </c>
      <c r="K61" s="260"/>
      <c r="L61" s="260"/>
      <c r="M61" s="260"/>
      <c r="N61" s="260"/>
      <c r="O61" s="260"/>
      <c r="P61" s="211"/>
      <c r="Q61" s="261"/>
      <c r="R61" s="208" t="str">
        <f ca="1">IF(ISERROR($V61),"",OFFSET('Smelter Look-up'!$C$4,$V61-4,0)&amp;"")</f>
        <v/>
      </c>
      <c r="S61" s="215" t="str">
        <f t="shared" ca="1" si="6"/>
        <v/>
      </c>
      <c r="T61" s="215" t="str">
        <f ca="1">IF(B61="","",IF(ISERROR(MATCH($J61,SorP!$B$1:$B$6230,0)),"",INDIRECT("'SorP'!$A$"&amp;MATCH($J61,SorP!$B$1:$B$6230,0))))</f>
        <v/>
      </c>
      <c r="U61" s="231"/>
      <c r="V61" s="262" t="e">
        <f>IF(C61="",NA(),IF(OR(C61="Smelter not listed",C61="Smelter not yet identified"),MATCH($B61&amp;$D61,'Smelter Look-up'!$J:$J,0),MATCH($B61&amp;$C61,'Smelter Look-up'!$J:$J,0)))</f>
        <v>#N/A</v>
      </c>
      <c r="W61" s="263"/>
      <c r="X61" s="263">
        <f t="shared" ca="1" si="7"/>
        <v>0</v>
      </c>
      <c r="Y61" s="263"/>
      <c r="Z61" s="263"/>
      <c r="AB61" s="265" t="str">
        <f t="shared" si="8"/>
        <v/>
      </c>
    </row>
    <row r="62" spans="1:28" s="264" customFormat="1" ht="20.25">
      <c r="A62" s="207"/>
      <c r="B62" s="208" t="str">
        <f>IF(LEN(A62)=0,"",INDEX('Smelter Look-up'!$A:$A,MATCH($A62,'Smelter Look-up'!$E:$E,0)))</f>
        <v/>
      </c>
      <c r="C62" s="212" t="str">
        <f>IF(LEN(A62)=0,"",INDEX('Smelter Look-up'!$C:$C,MATCH($A62,'Smelter Look-up'!$E:$E,0)))</f>
        <v/>
      </c>
      <c r="D62" s="270"/>
      <c r="E62" s="208" t="str">
        <f ca="1">IF(ISERROR($V62),"",OFFSET('Smelter Look-up'!$D$4,$V62-4,0)&amp;"")</f>
        <v/>
      </c>
      <c r="F62" s="208" t="str">
        <f ca="1">IF(ISERROR($V62),"",OFFSET('Smelter Look-up'!$E$4,$V62-4,0))</f>
        <v/>
      </c>
      <c r="G62" s="208" t="str">
        <f ca="1">IF(C62=$X$4,IF(ISERROR($V62),"Enter smelter details","RMI"),IF(ISERROR($V62),"",OFFSET('Smelter Look-up'!$F$4,$V62-4,0)))</f>
        <v/>
      </c>
      <c r="H62" s="209" t="str">
        <f ca="1">IF(ISERROR($V62),"",OFFSET('Smelter Look-up'!$G$4,$V62-4,0))</f>
        <v/>
      </c>
      <c r="I62" s="210" t="str">
        <f ca="1">IF(ISERROR($V62),"",OFFSET('Smelter Look-up'!$H$4,$V62-4,0))</f>
        <v/>
      </c>
      <c r="J62" s="210" t="str">
        <f ca="1">IF(ISERROR($V62),"",OFFSET('Smelter Look-up'!$I$4,$V62-4,0))</f>
        <v/>
      </c>
      <c r="K62" s="260"/>
      <c r="L62" s="260"/>
      <c r="M62" s="260"/>
      <c r="N62" s="260"/>
      <c r="O62" s="260"/>
      <c r="P62" s="211"/>
      <c r="Q62" s="261"/>
      <c r="R62" s="208" t="str">
        <f ca="1">IF(ISERROR($V62),"",OFFSET('Smelter Look-up'!$C$4,$V62-4,0)&amp;"")</f>
        <v/>
      </c>
      <c r="S62" s="215" t="str">
        <f t="shared" ca="1" si="6"/>
        <v/>
      </c>
      <c r="T62" s="215" t="str">
        <f ca="1">IF(B62="","",IF(ISERROR(MATCH($J62,SorP!$B$1:$B$6230,0)),"",INDIRECT("'SorP'!$A$"&amp;MATCH($J62,SorP!$B$1:$B$6230,0))))</f>
        <v/>
      </c>
      <c r="U62" s="231"/>
      <c r="V62" s="262" t="e">
        <f>IF(C62="",NA(),IF(OR(C62="Smelter not listed",C62="Smelter not yet identified"),MATCH($B62&amp;$D62,'Smelter Look-up'!$J:$J,0),MATCH($B62&amp;$C62,'Smelter Look-up'!$J:$J,0)))</f>
        <v>#N/A</v>
      </c>
      <c r="W62" s="263"/>
      <c r="X62" s="263">
        <f t="shared" ca="1" si="7"/>
        <v>0</v>
      </c>
      <c r="Y62" s="263"/>
      <c r="Z62" s="263"/>
      <c r="AB62" s="265" t="str">
        <f t="shared" si="8"/>
        <v/>
      </c>
    </row>
    <row r="63" spans="1:28" s="264" customFormat="1" ht="20.25">
      <c r="A63" s="207"/>
      <c r="B63" s="208" t="str">
        <f>IF(LEN(A63)=0,"",INDEX('Smelter Look-up'!$A:$A,MATCH($A63,'Smelter Look-up'!$E:$E,0)))</f>
        <v/>
      </c>
      <c r="C63" s="212" t="str">
        <f>IF(LEN(A63)=0,"",INDEX('Smelter Look-up'!$C:$C,MATCH($A63,'Smelter Look-up'!$E:$E,0)))</f>
        <v/>
      </c>
      <c r="D63" s="270"/>
      <c r="E63" s="208" t="str">
        <f ca="1">IF(ISERROR($V63),"",OFFSET('Smelter Look-up'!$D$4,$V63-4,0)&amp;"")</f>
        <v/>
      </c>
      <c r="F63" s="208" t="str">
        <f ca="1">IF(ISERROR($V63),"",OFFSET('Smelter Look-up'!$E$4,$V63-4,0))</f>
        <v/>
      </c>
      <c r="G63" s="208" t="str">
        <f ca="1">IF(C63=$X$4,IF(ISERROR($V63),"Enter smelter details","RMI"),IF(ISERROR($V63),"",OFFSET('Smelter Look-up'!$F$4,$V63-4,0)))</f>
        <v/>
      </c>
      <c r="H63" s="209" t="str">
        <f ca="1">IF(ISERROR($V63),"",OFFSET('Smelter Look-up'!$G$4,$V63-4,0))</f>
        <v/>
      </c>
      <c r="I63" s="210" t="str">
        <f ca="1">IF(ISERROR($V63),"",OFFSET('Smelter Look-up'!$H$4,$V63-4,0))</f>
        <v/>
      </c>
      <c r="J63" s="210" t="str">
        <f ca="1">IF(ISERROR($V63),"",OFFSET('Smelter Look-up'!$I$4,$V63-4,0))</f>
        <v/>
      </c>
      <c r="K63" s="260"/>
      <c r="L63" s="260"/>
      <c r="M63" s="260"/>
      <c r="N63" s="260"/>
      <c r="O63" s="260"/>
      <c r="P63" s="211"/>
      <c r="Q63" s="261"/>
      <c r="R63" s="208" t="str">
        <f ca="1">IF(ISERROR($V63),"",OFFSET('Smelter Look-up'!$C$4,$V63-4,0)&amp;"")</f>
        <v/>
      </c>
      <c r="S63" s="215" t="str">
        <f t="shared" ca="1" si="6"/>
        <v/>
      </c>
      <c r="T63" s="215" t="str">
        <f ca="1">IF(B63="","",IF(ISERROR(MATCH($J63,SorP!$B$1:$B$6230,0)),"",INDIRECT("'SorP'!$A$"&amp;MATCH($J63,SorP!$B$1:$B$6230,0))))</f>
        <v/>
      </c>
      <c r="U63" s="231"/>
      <c r="V63" s="262" t="e">
        <f>IF(C63="",NA(),IF(OR(C63="Smelter not listed",C63="Smelter not yet identified"),MATCH($B63&amp;$D63,'Smelter Look-up'!$J:$J,0),MATCH($B63&amp;$C63,'Smelter Look-up'!$J:$J,0)))</f>
        <v>#N/A</v>
      </c>
      <c r="W63" s="263"/>
      <c r="X63" s="263">
        <f t="shared" ca="1" si="7"/>
        <v>0</v>
      </c>
      <c r="Y63" s="263"/>
      <c r="Z63" s="263"/>
      <c r="AB63" s="265" t="str">
        <f t="shared" si="8"/>
        <v/>
      </c>
    </row>
    <row r="64" spans="1:28" s="264" customFormat="1" ht="20.25">
      <c r="A64" s="207"/>
      <c r="B64" s="208" t="str">
        <f>IF(LEN(A64)=0,"",INDEX('Smelter Look-up'!$A:$A,MATCH($A64,'Smelter Look-up'!$E:$E,0)))</f>
        <v/>
      </c>
      <c r="C64" s="212" t="str">
        <f>IF(LEN(A64)=0,"",INDEX('Smelter Look-up'!$C:$C,MATCH($A64,'Smelter Look-up'!$E:$E,0)))</f>
        <v/>
      </c>
      <c r="D64" s="270"/>
      <c r="E64" s="208" t="str">
        <f ca="1">IF(ISERROR($V64),"",OFFSET('Smelter Look-up'!$D$4,$V64-4,0)&amp;"")</f>
        <v/>
      </c>
      <c r="F64" s="208" t="str">
        <f ca="1">IF(ISERROR($V64),"",OFFSET('Smelter Look-up'!$E$4,$V64-4,0))</f>
        <v/>
      </c>
      <c r="G64" s="208" t="str">
        <f ca="1">IF(C64=$X$4,IF(ISERROR($V64),"Enter smelter details","RMI"),IF(ISERROR($V64),"",OFFSET('Smelter Look-up'!$F$4,$V64-4,0)))</f>
        <v/>
      </c>
      <c r="H64" s="209" t="str">
        <f ca="1">IF(ISERROR($V64),"",OFFSET('Smelter Look-up'!$G$4,$V64-4,0))</f>
        <v/>
      </c>
      <c r="I64" s="210" t="str">
        <f ca="1">IF(ISERROR($V64),"",OFFSET('Smelter Look-up'!$H$4,$V64-4,0))</f>
        <v/>
      </c>
      <c r="J64" s="210" t="str">
        <f ca="1">IF(ISERROR($V64),"",OFFSET('Smelter Look-up'!$I$4,$V64-4,0))</f>
        <v/>
      </c>
      <c r="K64" s="260"/>
      <c r="L64" s="260"/>
      <c r="M64" s="260"/>
      <c r="N64" s="260"/>
      <c r="O64" s="260"/>
      <c r="P64" s="211"/>
      <c r="Q64" s="261"/>
      <c r="R64" s="208" t="str">
        <f ca="1">IF(ISERROR($V64),"",OFFSET('Smelter Look-up'!$C$4,$V64-4,0)&amp;"")</f>
        <v/>
      </c>
      <c r="S64" s="215" t="str">
        <f t="shared" ca="1" si="6"/>
        <v/>
      </c>
      <c r="T64" s="215" t="str">
        <f ca="1">IF(B64="","",IF(ISERROR(MATCH($J64,SorP!$B$1:$B$6230,0)),"",INDIRECT("'SorP'!$A$"&amp;MATCH($J64,SorP!$B$1:$B$6230,0))))</f>
        <v/>
      </c>
      <c r="U64" s="231"/>
      <c r="V64" s="262" t="e">
        <f>IF(C64="",NA(),IF(OR(C64="Smelter not listed",C64="Smelter not yet identified"),MATCH($B64&amp;$D64,'Smelter Look-up'!$J:$J,0),MATCH($B64&amp;$C64,'Smelter Look-up'!$J:$J,0)))</f>
        <v>#N/A</v>
      </c>
      <c r="W64" s="263"/>
      <c r="X64" s="263">
        <f t="shared" ca="1" si="7"/>
        <v>0</v>
      </c>
      <c r="Y64" s="263"/>
      <c r="Z64" s="263"/>
      <c r="AB64" s="265" t="str">
        <f t="shared" si="8"/>
        <v/>
      </c>
    </row>
    <row r="65" spans="1:28" s="264" customFormat="1" ht="20.25">
      <c r="A65" s="207"/>
      <c r="B65" s="208" t="str">
        <f>IF(LEN(A65)=0,"",INDEX('Smelter Look-up'!$A:$A,MATCH($A65,'Smelter Look-up'!$E:$E,0)))</f>
        <v/>
      </c>
      <c r="C65" s="212" t="str">
        <f>IF(LEN(A65)=0,"",INDEX('Smelter Look-up'!$C:$C,MATCH($A65,'Smelter Look-up'!$E:$E,0)))</f>
        <v/>
      </c>
      <c r="D65" s="270"/>
      <c r="E65" s="208" t="str">
        <f ca="1">IF(ISERROR($V65),"",OFFSET('Smelter Look-up'!$D$4,$V65-4,0)&amp;"")</f>
        <v/>
      </c>
      <c r="F65" s="208" t="str">
        <f ca="1">IF(ISERROR($V65),"",OFFSET('Smelter Look-up'!$E$4,$V65-4,0))</f>
        <v/>
      </c>
      <c r="G65" s="208" t="str">
        <f ca="1">IF(C65=$X$4,IF(ISERROR($V65),"Enter smelter details","RMI"),IF(ISERROR($V65),"",OFFSET('Smelter Look-up'!$F$4,$V65-4,0)))</f>
        <v/>
      </c>
      <c r="H65" s="209" t="str">
        <f ca="1">IF(ISERROR($V65),"",OFFSET('Smelter Look-up'!$G$4,$V65-4,0))</f>
        <v/>
      </c>
      <c r="I65" s="210" t="str">
        <f ca="1">IF(ISERROR($V65),"",OFFSET('Smelter Look-up'!$H$4,$V65-4,0))</f>
        <v/>
      </c>
      <c r="J65" s="210" t="str">
        <f ca="1">IF(ISERROR($V65),"",OFFSET('Smelter Look-up'!$I$4,$V65-4,0))</f>
        <v/>
      </c>
      <c r="K65" s="260"/>
      <c r="L65" s="260"/>
      <c r="M65" s="260"/>
      <c r="N65" s="260"/>
      <c r="O65" s="260"/>
      <c r="P65" s="211"/>
      <c r="Q65" s="261"/>
      <c r="R65" s="208" t="str">
        <f ca="1">IF(ISERROR($V65),"",OFFSET('Smelter Look-up'!$C$4,$V65-4,0)&amp;"")</f>
        <v/>
      </c>
      <c r="S65" s="215" t="str">
        <f t="shared" ca="1" si="6"/>
        <v/>
      </c>
      <c r="T65" s="215" t="str">
        <f ca="1">IF(B65="","",IF(ISERROR(MATCH($J65,SorP!$B$1:$B$6230,0)),"",INDIRECT("'SorP'!$A$"&amp;MATCH($J65,SorP!$B$1:$B$6230,0))))</f>
        <v/>
      </c>
      <c r="U65" s="231"/>
      <c r="V65" s="262" t="e">
        <f>IF(C65="",NA(),IF(OR(C65="Smelter not listed",C65="Smelter not yet identified"),MATCH($B65&amp;$D65,'Smelter Look-up'!$J:$J,0),MATCH($B65&amp;$C65,'Smelter Look-up'!$J:$J,0)))</f>
        <v>#N/A</v>
      </c>
      <c r="W65" s="263"/>
      <c r="X65" s="263">
        <f t="shared" ca="1" si="7"/>
        <v>0</v>
      </c>
      <c r="Y65" s="263"/>
      <c r="Z65" s="263"/>
      <c r="AB65" s="265" t="str">
        <f t="shared" si="8"/>
        <v/>
      </c>
    </row>
    <row r="66" spans="1:28" s="264" customFormat="1" ht="20.25">
      <c r="A66" s="207"/>
      <c r="B66" s="208" t="str">
        <f>IF(LEN(A66)=0,"",INDEX('Smelter Look-up'!$A:$A,MATCH($A66,'Smelter Look-up'!$E:$E,0)))</f>
        <v/>
      </c>
      <c r="C66" s="212" t="str">
        <f>IF(LEN(A66)=0,"",INDEX('Smelter Look-up'!$C:$C,MATCH($A66,'Smelter Look-up'!$E:$E,0)))</f>
        <v/>
      </c>
      <c r="D66" s="270"/>
      <c r="E66" s="208" t="str">
        <f ca="1">IF(ISERROR($V66),"",OFFSET('Smelter Look-up'!$D$4,$V66-4,0)&amp;"")</f>
        <v/>
      </c>
      <c r="F66" s="208" t="str">
        <f ca="1">IF(ISERROR($V66),"",OFFSET('Smelter Look-up'!$E$4,$V66-4,0))</f>
        <v/>
      </c>
      <c r="G66" s="208" t="str">
        <f ca="1">IF(C66=$X$4,IF(ISERROR($V66),"Enter smelter details","RMI"),IF(ISERROR($V66),"",OFFSET('Smelter Look-up'!$F$4,$V66-4,0)))</f>
        <v/>
      </c>
      <c r="H66" s="209" t="str">
        <f ca="1">IF(ISERROR($V66),"",OFFSET('Smelter Look-up'!$G$4,$V66-4,0))</f>
        <v/>
      </c>
      <c r="I66" s="210" t="str">
        <f ca="1">IF(ISERROR($V66),"",OFFSET('Smelter Look-up'!$H$4,$V66-4,0))</f>
        <v/>
      </c>
      <c r="J66" s="210" t="str">
        <f ca="1">IF(ISERROR($V66),"",OFFSET('Smelter Look-up'!$I$4,$V66-4,0))</f>
        <v/>
      </c>
      <c r="K66" s="260"/>
      <c r="L66" s="260"/>
      <c r="M66" s="260"/>
      <c r="N66" s="260"/>
      <c r="O66" s="260"/>
      <c r="P66" s="211"/>
      <c r="Q66" s="261"/>
      <c r="R66" s="208" t="str">
        <f ca="1">IF(ISERROR($V66),"",OFFSET('Smelter Look-up'!$C$4,$V66-4,0)&amp;"")</f>
        <v/>
      </c>
      <c r="S66" s="215" t="str">
        <f t="shared" ca="1" si="6"/>
        <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 t="shared" ca="1" si="7"/>
        <v>0</v>
      </c>
      <c r="Y66" s="263"/>
      <c r="Z66" s="263"/>
      <c r="AB66" s="265" t="str">
        <f t="shared" si="8"/>
        <v/>
      </c>
    </row>
    <row r="67" spans="1:28" s="264" customFormat="1" ht="20.25">
      <c r="A67" s="207"/>
      <c r="B67" s="208" t="str">
        <f>IF(LEN(A67)=0,"",INDEX('Smelter Look-up'!$A:$A,MATCH($A67,'Smelter Look-up'!$E:$E,0)))</f>
        <v/>
      </c>
      <c r="C67" s="212" t="str">
        <f>IF(LEN(A67)=0,"",INDEX('Smelter Look-up'!$C:$C,MATCH($A67,'Smelter Look-up'!$E:$E,0)))</f>
        <v/>
      </c>
      <c r="D67" s="270"/>
      <c r="E67" s="208" t="str">
        <f ca="1">IF(ISERROR($V67),"",OFFSET('Smelter Look-up'!$D$4,$V67-4,0)&amp;"")</f>
        <v/>
      </c>
      <c r="F67" s="208" t="str">
        <f ca="1">IF(ISERROR($V67),"",OFFSET('Smelter Look-up'!$E$4,$V67-4,0))</f>
        <v/>
      </c>
      <c r="G67" s="208" t="str">
        <f ca="1">IF(C67=$X$4,IF(ISERROR($V67),"Enter smelter details","RMI"),IF(ISERROR($V67),"",OFFSET('Smelter Look-up'!$F$4,$V67-4,0)))</f>
        <v/>
      </c>
      <c r="H67" s="209" t="str">
        <f ca="1">IF(ISERROR($V67),"",OFFSET('Smelter Look-up'!$G$4,$V67-4,0))</f>
        <v/>
      </c>
      <c r="I67" s="210" t="str">
        <f ca="1">IF(ISERROR($V67),"",OFFSET('Smelter Look-up'!$H$4,$V67-4,0))</f>
        <v/>
      </c>
      <c r="J67" s="210" t="str">
        <f ca="1">IF(ISERROR($V67),"",OFFSET('Smelter Look-up'!$I$4,$V67-4,0))</f>
        <v/>
      </c>
      <c r="K67" s="260"/>
      <c r="L67" s="260"/>
      <c r="M67" s="260"/>
      <c r="N67" s="260"/>
      <c r="O67" s="260"/>
      <c r="P67" s="211"/>
      <c r="Q67" s="261"/>
      <c r="R67" s="208" t="str">
        <f ca="1">IF(ISERROR($V67),"",OFFSET('Smelter Look-up'!$C$4,$V67-4,0)&amp;"")</f>
        <v/>
      </c>
      <c r="S67" s="215" t="str">
        <f t="shared" ca="1" si="6"/>
        <v/>
      </c>
      <c r="T67" s="215" t="str">
        <f ca="1">IF(B67="","",IF(ISERROR(MATCH($J67,SorP!$B$1:$B$6230,0)),"",INDIRECT("'SorP'!$A$"&amp;MATCH($J67,SorP!$B$1:$B$6230,0))))</f>
        <v/>
      </c>
      <c r="U67" s="231"/>
      <c r="V67" s="262" t="e">
        <f>IF(C67="",NA(),IF(OR(C67="Smelter not listed",C67="Smelter not yet identified"),MATCH($B67&amp;$D67,'Smelter Look-up'!$J:$J,0),MATCH($B67&amp;$C67,'Smelter Look-up'!$J:$J,0)))</f>
        <v>#N/A</v>
      </c>
      <c r="W67" s="263"/>
      <c r="X67" s="263">
        <f t="shared" ca="1" si="7"/>
        <v>0</v>
      </c>
      <c r="Y67" s="263"/>
      <c r="Z67" s="263"/>
      <c r="AB67" s="265" t="str">
        <f t="shared" si="8"/>
        <v/>
      </c>
    </row>
    <row r="68" spans="1:28" s="264" customFormat="1" ht="20.25">
      <c r="A68" s="207"/>
      <c r="B68" s="208" t="str">
        <f>IF(LEN(A68)=0,"",INDEX('Smelter Look-up'!$A:$A,MATCH($A68,'Smelter Look-up'!$E:$E,0)))</f>
        <v/>
      </c>
      <c r="C68" s="212" t="str">
        <f>IF(LEN(A68)=0,"",INDEX('Smelter Look-up'!$C:$C,MATCH($A68,'Smelter Look-up'!$E:$E,0)))</f>
        <v/>
      </c>
      <c r="D68" s="270"/>
      <c r="E68" s="208" t="str">
        <f ca="1">IF(ISERROR($V68),"",OFFSET('Smelter Look-up'!$D$4,$V68-4,0)&amp;"")</f>
        <v/>
      </c>
      <c r="F68" s="208" t="str">
        <f ca="1">IF(ISERROR($V68),"",OFFSET('Smelter Look-up'!$E$4,$V68-4,0))</f>
        <v/>
      </c>
      <c r="G68" s="208" t="str">
        <f ca="1">IF(C68=$X$4,IF(ISERROR($V68),"Enter smelter details","RMI"),IF(ISERROR($V68),"",OFFSET('Smelter Look-up'!$F$4,$V68-4,0)))</f>
        <v/>
      </c>
      <c r="H68" s="209" t="str">
        <f ca="1">IF(ISERROR($V68),"",OFFSET('Smelter Look-up'!$G$4,$V68-4,0))</f>
        <v/>
      </c>
      <c r="I68" s="210" t="str">
        <f ca="1">IF(ISERROR($V68),"",OFFSET('Smelter Look-up'!$H$4,$V68-4,0))</f>
        <v/>
      </c>
      <c r="J68" s="210" t="str">
        <f ca="1">IF(ISERROR($V68),"",OFFSET('Smelter Look-up'!$I$4,$V68-4,0))</f>
        <v/>
      </c>
      <c r="K68" s="260"/>
      <c r="L68" s="260"/>
      <c r="M68" s="260"/>
      <c r="N68" s="260"/>
      <c r="O68" s="260"/>
      <c r="P68" s="211"/>
      <c r="Q68" s="261"/>
      <c r="R68" s="208" t="str">
        <f ca="1">IF(ISERROR($V68),"",OFFSET('Smelter Look-up'!$C$4,$V68-4,0)&amp;"")</f>
        <v/>
      </c>
      <c r="S68" s="215" t="str">
        <f t="shared" ca="1" si="6"/>
        <v/>
      </c>
      <c r="T68" s="215" t="str">
        <f ca="1">IF(B68="","",IF(ISERROR(MATCH($J68,SorP!$B$1:$B$6230,0)),"",INDIRECT("'SorP'!$A$"&amp;MATCH($J68,SorP!$B$1:$B$6230,0))))</f>
        <v/>
      </c>
      <c r="U68" s="231"/>
      <c r="V68" s="262" t="e">
        <f>IF(C68="",NA(),IF(OR(C68="Smelter not listed",C68="Smelter not yet identified"),MATCH($B68&amp;$D68,'Smelter Look-up'!$J:$J,0),MATCH($B68&amp;$C68,'Smelter Look-up'!$J:$J,0)))</f>
        <v>#N/A</v>
      </c>
      <c r="W68" s="263"/>
      <c r="X68" s="263">
        <f t="shared" ca="1" si="7"/>
        <v>0</v>
      </c>
      <c r="Y68" s="263"/>
      <c r="Z68" s="263"/>
      <c r="AB68" s="265" t="str">
        <f t="shared" si="8"/>
        <v/>
      </c>
    </row>
    <row r="69" spans="1:28" s="264" customFormat="1" ht="20.25">
      <c r="A69" s="207"/>
      <c r="B69" s="208" t="str">
        <f>IF(LEN(A69)=0,"",INDEX('Smelter Look-up'!$A:$A,MATCH($A69,'Smelter Look-up'!$E:$E,0)))</f>
        <v/>
      </c>
      <c r="C69" s="212" t="str">
        <f>IF(LEN(A69)=0,"",INDEX('Smelter Look-up'!$C:$C,MATCH($A69,'Smelter Look-up'!$E:$E,0)))</f>
        <v/>
      </c>
      <c r="D69" s="270"/>
      <c r="E69" s="208" t="str">
        <f ca="1">IF(ISERROR($V69),"",OFFSET('Smelter Look-up'!$D$4,$V69-4,0)&amp;"")</f>
        <v/>
      </c>
      <c r="F69" s="208" t="str">
        <f ca="1">IF(ISERROR($V69),"",OFFSET('Smelter Look-up'!$E$4,$V69-4,0))</f>
        <v/>
      </c>
      <c r="G69" s="208" t="str">
        <f ca="1">IF(C69=$X$4,IF(ISERROR($V69),"Enter smelter details","RMI"),IF(ISERROR($V69),"",OFFSET('Smelter Look-up'!$F$4,$V69-4,0)))</f>
        <v/>
      </c>
      <c r="H69" s="209" t="str">
        <f ca="1">IF(ISERROR($V69),"",OFFSET('Smelter Look-up'!$G$4,$V69-4,0))</f>
        <v/>
      </c>
      <c r="I69" s="210" t="str">
        <f ca="1">IF(ISERROR($V69),"",OFFSET('Smelter Look-up'!$H$4,$V69-4,0))</f>
        <v/>
      </c>
      <c r="J69" s="210" t="str">
        <f ca="1">IF(ISERROR($V69),"",OFFSET('Smelter Look-up'!$I$4,$V69-4,0))</f>
        <v/>
      </c>
      <c r="K69" s="260"/>
      <c r="L69" s="260"/>
      <c r="M69" s="260"/>
      <c r="N69" s="260"/>
      <c r="O69" s="260"/>
      <c r="P69" s="211"/>
      <c r="Q69" s="261"/>
      <c r="R69" s="208" t="str">
        <f ca="1">IF(ISERROR($V69),"",OFFSET('Smelter Look-up'!$C$4,$V69-4,0)&amp;"")</f>
        <v/>
      </c>
      <c r="S69" s="215" t="str">
        <f t="shared" ref="S69" ca="1" si="9">IF(B69="","",IF(ISERROR(MATCH($E69,CL,0)),"Unknown",INDIRECT("'C'!$A$"&amp;MATCH($E69,CL,0)+1)))</f>
        <v/>
      </c>
      <c r="T69" s="215" t="str">
        <f ca="1">IF(B69="","",IF(ISERROR(MATCH($J69,SorP!$B$1:$B$6230,0)),"",INDIRECT("'SorP'!$A$"&amp;MATCH($J69,SorP!$B$1:$B$6230,0))))</f>
        <v/>
      </c>
      <c r="U69" s="231"/>
      <c r="V69" s="262" t="e">
        <f>IF(C69="",NA(),IF(OR(C69="Smelter not listed",C69="Smelter not yet identified"),MATCH($B69&amp;$D69,'Smelter Look-up'!$J:$J,0),MATCH($B69&amp;$C69,'Smelter Look-up'!$J:$J,0)))</f>
        <v>#N/A</v>
      </c>
      <c r="W69" s="263"/>
      <c r="X69" s="263">
        <f t="shared" ref="X69" ca="1" si="10">IF(AND(C69="Smelter not listed",OR(LEN(D69)=0,LEN(E69)=0)),1,0)</f>
        <v>0</v>
      </c>
      <c r="Y69" s="263"/>
      <c r="Z69" s="263"/>
      <c r="AB69" s="265" t="str">
        <f t="shared" ref="AB69" si="11">B69&amp;C69</f>
        <v/>
      </c>
    </row>
    <row r="70" spans="1:28" s="264" customFormat="1" ht="20.25">
      <c r="A70" s="207"/>
      <c r="B70" s="208" t="str">
        <f>IF(LEN(A70)=0,"",INDEX('Smelter Look-up'!$A:$A,MATCH($A70,'Smelter Look-up'!$E:$E,0)))</f>
        <v/>
      </c>
      <c r="C70" s="212" t="str">
        <f>IF(LEN(A70)=0,"",INDEX('Smelter Look-up'!$C:$C,MATCH($A70,'Smelter Look-up'!$E:$E,0)))</f>
        <v/>
      </c>
      <c r="D70" s="270"/>
      <c r="E70" s="208" t="str">
        <f ca="1">IF(ISERROR($V70),"",OFFSET('Smelter Look-up'!$D$4,$V70-4,0)&amp;"")</f>
        <v/>
      </c>
      <c r="F70" s="208" t="str">
        <f ca="1">IF(ISERROR($V70),"",OFFSET('Smelter Look-up'!$E$4,$V70-4,0))</f>
        <v/>
      </c>
      <c r="G70" s="208" t="str">
        <f ca="1">IF(C70=$X$4,IF(ISERROR($V70),"Enter smelter details","RMI"),IF(ISERROR($V70),"",OFFSET('Smelter Look-up'!$F$4,$V70-4,0)))</f>
        <v/>
      </c>
      <c r="H70" s="209" t="str">
        <f ca="1">IF(ISERROR($V70),"",OFFSET('Smelter Look-up'!$G$4,$V70-4,0))</f>
        <v/>
      </c>
      <c r="I70" s="210" t="str">
        <f ca="1">IF(ISERROR($V70),"",OFFSET('Smelter Look-up'!$H$4,$V70-4,0))</f>
        <v/>
      </c>
      <c r="J70" s="210" t="str">
        <f ca="1">IF(ISERROR($V70),"",OFFSET('Smelter Look-up'!$I$4,$V70-4,0))</f>
        <v/>
      </c>
      <c r="K70" s="260"/>
      <c r="L70" s="260"/>
      <c r="M70" s="260"/>
      <c r="N70" s="260"/>
      <c r="O70" s="260"/>
      <c r="P70" s="211"/>
      <c r="Q70" s="261"/>
      <c r="R70" s="208" t="str">
        <f ca="1">IF(ISERROR($V70),"",OFFSET('Smelter Look-up'!$C$4,$V70-4,0)&amp;"")</f>
        <v/>
      </c>
      <c r="S70" s="215" t="str">
        <f t="shared" ref="S70:S101" ca="1" si="12">IF(B70="","",IF(ISERROR(MATCH($E70,CL,0)),"Unknown",INDIRECT("'C'!$A$"&amp;MATCH($E70,CL,0)+1)))</f>
        <v/>
      </c>
      <c r="T70" s="215" t="str">
        <f ca="1">IF(B70="","",IF(ISERROR(MATCH($J70,SorP!$B$1:$B$6230,0)),"",INDIRECT("'SorP'!$A$"&amp;MATCH($J70,SorP!$B$1:$B$6230,0))))</f>
        <v/>
      </c>
      <c r="U70" s="231"/>
      <c r="V70" s="262" t="e">
        <f>IF(C70="",NA(),IF(OR(C70="Smelter not listed",C70="Smelter not yet identified"),MATCH($B70&amp;$D70,'Smelter Look-up'!$J:$J,0),MATCH($B70&amp;$C70,'Smelter Look-up'!$J:$J,0)))</f>
        <v>#N/A</v>
      </c>
      <c r="W70" s="263"/>
      <c r="X70" s="263">
        <f t="shared" ref="X70:X101" ca="1" si="13">IF(AND(C70="Smelter not listed",OR(LEN(D70)=0,LEN(E70)=0)),1,0)</f>
        <v>0</v>
      </c>
      <c r="Y70" s="263"/>
      <c r="Z70" s="263"/>
      <c r="AB70" s="265" t="str">
        <f t="shared" ref="AB70:AB101" si="14">B70&amp;C70</f>
        <v/>
      </c>
    </row>
    <row r="71" spans="1:28" s="264" customFormat="1" ht="20.25">
      <c r="A71" s="207"/>
      <c r="B71" s="208" t="str">
        <f>IF(LEN(A71)=0,"",INDEX('Smelter Look-up'!$A:$A,MATCH($A71,'Smelter Look-up'!$E:$E,0)))</f>
        <v/>
      </c>
      <c r="C71" s="212" t="str">
        <f>IF(LEN(A71)=0,"",INDEX('Smelter Look-up'!$C:$C,MATCH($A71,'Smelter Look-up'!$E:$E,0)))</f>
        <v/>
      </c>
      <c r="D71" s="270"/>
      <c r="E71" s="208" t="str">
        <f ca="1">IF(ISERROR($V71),"",OFFSET('Smelter Look-up'!$D$4,$V71-4,0)&amp;"")</f>
        <v/>
      </c>
      <c r="F71" s="208" t="str">
        <f ca="1">IF(ISERROR($V71),"",OFFSET('Smelter Look-up'!$E$4,$V71-4,0))</f>
        <v/>
      </c>
      <c r="G71" s="208" t="str">
        <f ca="1">IF(C71=$X$4,IF(ISERROR($V71),"Enter smelter details","RMI"),IF(ISERROR($V71),"",OFFSET('Smelter Look-up'!$F$4,$V71-4,0)))</f>
        <v/>
      </c>
      <c r="H71" s="209" t="str">
        <f ca="1">IF(ISERROR($V71),"",OFFSET('Smelter Look-up'!$G$4,$V71-4,0))</f>
        <v/>
      </c>
      <c r="I71" s="210" t="str">
        <f ca="1">IF(ISERROR($V71),"",OFFSET('Smelter Look-up'!$H$4,$V71-4,0))</f>
        <v/>
      </c>
      <c r="J71" s="210" t="str">
        <f ca="1">IF(ISERROR($V71),"",OFFSET('Smelter Look-up'!$I$4,$V71-4,0))</f>
        <v/>
      </c>
      <c r="K71" s="260"/>
      <c r="L71" s="260"/>
      <c r="M71" s="260"/>
      <c r="N71" s="260"/>
      <c r="O71" s="260"/>
      <c r="P71" s="211"/>
      <c r="Q71" s="261"/>
      <c r="R71" s="208" t="str">
        <f ca="1">IF(ISERROR($V71),"",OFFSET('Smelter Look-up'!$C$4,$V71-4,0)&amp;"")</f>
        <v/>
      </c>
      <c r="S71" s="215" t="str">
        <f t="shared" ca="1" si="12"/>
        <v/>
      </c>
      <c r="T71" s="215" t="str">
        <f ca="1">IF(B71="","",IF(ISERROR(MATCH($J71,SorP!$B$1:$B$6230,0)),"",INDIRECT("'SorP'!$A$"&amp;MATCH($J71,SorP!$B$1:$B$6230,0))))</f>
        <v/>
      </c>
      <c r="U71" s="231"/>
      <c r="V71" s="262" t="e">
        <f>IF(C71="",NA(),IF(OR(C71="Smelter not listed",C71="Smelter not yet identified"),MATCH($B71&amp;$D71,'Smelter Look-up'!$J:$J,0),MATCH($B71&amp;$C71,'Smelter Look-up'!$J:$J,0)))</f>
        <v>#N/A</v>
      </c>
      <c r="W71" s="263"/>
      <c r="X71" s="263">
        <f t="shared" ca="1" si="13"/>
        <v>0</v>
      </c>
      <c r="Y71" s="263"/>
      <c r="Z71" s="263"/>
      <c r="AB71" s="265" t="str">
        <f t="shared" si="14"/>
        <v/>
      </c>
    </row>
    <row r="72" spans="1:28" s="264" customFormat="1" ht="20.25">
      <c r="A72" s="207"/>
      <c r="B72" s="208" t="str">
        <f>IF(LEN(A72)=0,"",INDEX('Smelter Look-up'!$A:$A,MATCH($A72,'Smelter Look-up'!$E:$E,0)))</f>
        <v/>
      </c>
      <c r="C72" s="212" t="str">
        <f>IF(LEN(A72)=0,"",INDEX('Smelter Look-up'!$C:$C,MATCH($A72,'Smelter Look-up'!$E:$E,0)))</f>
        <v/>
      </c>
      <c r="D72" s="270"/>
      <c r="E72" s="208" t="str">
        <f ca="1">IF(ISERROR($V72),"",OFFSET('Smelter Look-up'!$D$4,$V72-4,0)&amp;"")</f>
        <v/>
      </c>
      <c r="F72" s="208" t="str">
        <f ca="1">IF(ISERROR($V72),"",OFFSET('Smelter Look-up'!$E$4,$V72-4,0))</f>
        <v/>
      </c>
      <c r="G72" s="208" t="str">
        <f ca="1">IF(C72=$X$4,IF(ISERROR($V72),"Enter smelter details","RMI"),IF(ISERROR($V72),"",OFFSET('Smelter Look-up'!$F$4,$V72-4,0)))</f>
        <v/>
      </c>
      <c r="H72" s="209" t="str">
        <f ca="1">IF(ISERROR($V72),"",OFFSET('Smelter Look-up'!$G$4,$V72-4,0))</f>
        <v/>
      </c>
      <c r="I72" s="210" t="str">
        <f ca="1">IF(ISERROR($V72),"",OFFSET('Smelter Look-up'!$H$4,$V72-4,0))</f>
        <v/>
      </c>
      <c r="J72" s="210" t="str">
        <f ca="1">IF(ISERROR($V72),"",OFFSET('Smelter Look-up'!$I$4,$V72-4,0))</f>
        <v/>
      </c>
      <c r="K72" s="260"/>
      <c r="L72" s="260"/>
      <c r="M72" s="260"/>
      <c r="N72" s="260"/>
      <c r="O72" s="260"/>
      <c r="P72" s="211"/>
      <c r="Q72" s="261"/>
      <c r="R72" s="208" t="str">
        <f ca="1">IF(ISERROR($V72),"",OFFSET('Smelter Look-up'!$C$4,$V72-4,0)&amp;"")</f>
        <v/>
      </c>
      <c r="S72" s="215" t="str">
        <f t="shared" ca="1" si="12"/>
        <v/>
      </c>
      <c r="T72" s="215" t="str">
        <f ca="1">IF(B72="","",IF(ISERROR(MATCH($J72,SorP!$B$1:$B$6230,0)),"",INDIRECT("'SorP'!$A$"&amp;MATCH($J72,SorP!$B$1:$B$6230,0))))</f>
        <v/>
      </c>
      <c r="U72" s="231"/>
      <c r="V72" s="262" t="e">
        <f>IF(C72="",NA(),IF(OR(C72="Smelter not listed",C72="Smelter not yet identified"),MATCH($B72&amp;$D72,'Smelter Look-up'!$J:$J,0),MATCH($B72&amp;$C72,'Smelter Look-up'!$J:$J,0)))</f>
        <v>#N/A</v>
      </c>
      <c r="W72" s="263"/>
      <c r="X72" s="263">
        <f t="shared" ca="1" si="13"/>
        <v>0</v>
      </c>
      <c r="Y72" s="263"/>
      <c r="Z72" s="263"/>
      <c r="AB72" s="265" t="str">
        <f t="shared" si="14"/>
        <v/>
      </c>
    </row>
    <row r="73" spans="1:28" s="264" customFormat="1" ht="20.25">
      <c r="A73" s="207"/>
      <c r="B73" s="208" t="str">
        <f>IF(LEN(A73)=0,"",INDEX('Smelter Look-up'!$A:$A,MATCH($A73,'Smelter Look-up'!$E:$E,0)))</f>
        <v/>
      </c>
      <c r="C73" s="212" t="str">
        <f>IF(LEN(A73)=0,"",INDEX('Smelter Look-up'!$C:$C,MATCH($A73,'Smelter Look-up'!$E:$E,0)))</f>
        <v/>
      </c>
      <c r="D73" s="270"/>
      <c r="E73" s="208" t="str">
        <f ca="1">IF(ISERROR($V73),"",OFFSET('Smelter Look-up'!$D$4,$V73-4,0)&amp;"")</f>
        <v/>
      </c>
      <c r="F73" s="208" t="str">
        <f ca="1">IF(ISERROR($V73),"",OFFSET('Smelter Look-up'!$E$4,$V73-4,0))</f>
        <v/>
      </c>
      <c r="G73" s="208" t="str">
        <f ca="1">IF(C73=$X$4,IF(ISERROR($V73),"Enter smelter details","RMI"),IF(ISERROR($V73),"",OFFSET('Smelter Look-up'!$F$4,$V73-4,0)))</f>
        <v/>
      </c>
      <c r="H73" s="209" t="str">
        <f ca="1">IF(ISERROR($V73),"",OFFSET('Smelter Look-up'!$G$4,$V73-4,0))</f>
        <v/>
      </c>
      <c r="I73" s="210" t="str">
        <f ca="1">IF(ISERROR($V73),"",OFFSET('Smelter Look-up'!$H$4,$V73-4,0))</f>
        <v/>
      </c>
      <c r="J73" s="210" t="str">
        <f ca="1">IF(ISERROR($V73),"",OFFSET('Smelter Look-up'!$I$4,$V73-4,0))</f>
        <v/>
      </c>
      <c r="K73" s="260"/>
      <c r="L73" s="260"/>
      <c r="M73" s="260"/>
      <c r="N73" s="260"/>
      <c r="O73" s="260"/>
      <c r="P73" s="211"/>
      <c r="Q73" s="261"/>
      <c r="R73" s="208" t="str">
        <f ca="1">IF(ISERROR($V73),"",OFFSET('Smelter Look-up'!$C$4,$V73-4,0)&amp;"")</f>
        <v/>
      </c>
      <c r="S73" s="215" t="str">
        <f t="shared" ca="1" si="12"/>
        <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ca="1" si="13"/>
        <v>0</v>
      </c>
      <c r="Y73" s="263"/>
      <c r="Z73" s="263"/>
      <c r="AB73" s="265" t="str">
        <f t="shared" si="14"/>
        <v/>
      </c>
    </row>
    <row r="74" spans="1:28" s="264" customFormat="1" ht="20.25">
      <c r="A74" s="207"/>
      <c r="B74" s="208" t="str">
        <f>IF(LEN(A74)=0,"",INDEX('Smelter Look-up'!$A:$A,MATCH($A74,'Smelter Look-up'!$E:$E,0)))</f>
        <v/>
      </c>
      <c r="C74" s="212" t="str">
        <f>IF(LEN(A74)=0,"",INDEX('Smelter Look-up'!$C:$C,MATCH($A74,'Smelter Look-up'!$E:$E,0)))</f>
        <v/>
      </c>
      <c r="D74" s="270"/>
      <c r="E74" s="208" t="str">
        <f ca="1">IF(ISERROR($V74),"",OFFSET('Smelter Look-up'!$D$4,$V74-4,0)&amp;"")</f>
        <v/>
      </c>
      <c r="F74" s="208" t="str">
        <f ca="1">IF(ISERROR($V74),"",OFFSET('Smelter Look-up'!$E$4,$V74-4,0))</f>
        <v/>
      </c>
      <c r="G74" s="208" t="str">
        <f ca="1">IF(C74=$X$4,IF(ISERROR($V74),"Enter smelter details","RMI"),IF(ISERROR($V74),"",OFFSET('Smelter Look-up'!$F$4,$V74-4,0)))</f>
        <v/>
      </c>
      <c r="H74" s="209" t="str">
        <f ca="1">IF(ISERROR($V74),"",OFFSET('Smelter Look-up'!$G$4,$V74-4,0))</f>
        <v/>
      </c>
      <c r="I74" s="210" t="str">
        <f ca="1">IF(ISERROR($V74),"",OFFSET('Smelter Look-up'!$H$4,$V74-4,0))</f>
        <v/>
      </c>
      <c r="J74" s="210" t="str">
        <f ca="1">IF(ISERROR($V74),"",OFFSET('Smelter Look-up'!$I$4,$V74-4,0))</f>
        <v/>
      </c>
      <c r="K74" s="260"/>
      <c r="L74" s="260"/>
      <c r="M74" s="260"/>
      <c r="N74" s="260"/>
      <c r="O74" s="260"/>
      <c r="P74" s="211"/>
      <c r="Q74" s="261"/>
      <c r="R74" s="208" t="str">
        <f ca="1">IF(ISERROR($V74),"",OFFSET('Smelter Look-up'!$C$4,$V74-4,0)&amp;"")</f>
        <v/>
      </c>
      <c r="S74" s="215" t="str">
        <f t="shared" ca="1" si="12"/>
        <v/>
      </c>
      <c r="T74" s="215" t="str">
        <f ca="1">IF(B74="","",IF(ISERROR(MATCH($J74,SorP!$B$1:$B$6230,0)),"",INDIRECT("'SorP'!$A$"&amp;MATCH($J74,SorP!$B$1:$B$6230,0))))</f>
        <v/>
      </c>
      <c r="U74" s="231"/>
      <c r="V74" s="262" t="e">
        <f>IF(C74="",NA(),IF(OR(C74="Smelter not listed",C74="Smelter not yet identified"),MATCH($B74&amp;$D74,'Smelter Look-up'!$J:$J,0),MATCH($B74&amp;$C74,'Smelter Look-up'!$J:$J,0)))</f>
        <v>#N/A</v>
      </c>
      <c r="W74" s="263"/>
      <c r="X74" s="263">
        <f t="shared" ca="1" si="13"/>
        <v>0</v>
      </c>
      <c r="Y74" s="263"/>
      <c r="Z74" s="263"/>
      <c r="AB74" s="265" t="str">
        <f t="shared" si="14"/>
        <v/>
      </c>
    </row>
    <row r="75" spans="1:28" s="264" customFormat="1" ht="20.25">
      <c r="A75" s="207"/>
      <c r="B75" s="208" t="str">
        <f>IF(LEN(A75)=0,"",INDEX('Smelter Look-up'!$A:$A,MATCH($A75,'Smelter Look-up'!$E:$E,0)))</f>
        <v/>
      </c>
      <c r="C75" s="212" t="str">
        <f>IF(LEN(A75)=0,"",INDEX('Smelter Look-up'!$C:$C,MATCH($A75,'Smelter Look-up'!$E:$E,0)))</f>
        <v/>
      </c>
      <c r="D75" s="270"/>
      <c r="E75" s="208" t="str">
        <f ca="1">IF(ISERROR($V75),"",OFFSET('Smelter Look-up'!$D$4,$V75-4,0)&amp;"")</f>
        <v/>
      </c>
      <c r="F75" s="208" t="str">
        <f ca="1">IF(ISERROR($V75),"",OFFSET('Smelter Look-up'!$E$4,$V75-4,0))</f>
        <v/>
      </c>
      <c r="G75" s="208" t="str">
        <f ca="1">IF(C75=$X$4,IF(ISERROR($V75),"Enter smelter details","RMI"),IF(ISERROR($V75),"",OFFSET('Smelter Look-up'!$F$4,$V75-4,0)))</f>
        <v/>
      </c>
      <c r="H75" s="209" t="str">
        <f ca="1">IF(ISERROR($V75),"",OFFSET('Smelter Look-up'!$G$4,$V75-4,0))</f>
        <v/>
      </c>
      <c r="I75" s="210" t="str">
        <f ca="1">IF(ISERROR($V75),"",OFFSET('Smelter Look-up'!$H$4,$V75-4,0))</f>
        <v/>
      </c>
      <c r="J75" s="210" t="str">
        <f ca="1">IF(ISERROR($V75),"",OFFSET('Smelter Look-up'!$I$4,$V75-4,0))</f>
        <v/>
      </c>
      <c r="K75" s="260"/>
      <c r="L75" s="260"/>
      <c r="M75" s="260"/>
      <c r="N75" s="260"/>
      <c r="O75" s="260"/>
      <c r="P75" s="211"/>
      <c r="Q75" s="261"/>
      <c r="R75" s="208" t="str">
        <f ca="1">IF(ISERROR($V75),"",OFFSET('Smelter Look-up'!$C$4,$V75-4,0)&amp;"")</f>
        <v/>
      </c>
      <c r="S75" s="215" t="str">
        <f t="shared" ca="1" si="12"/>
        <v/>
      </c>
      <c r="T75" s="215" t="str">
        <f ca="1">IF(B75="","",IF(ISERROR(MATCH($J75,SorP!$B$1:$B$6230,0)),"",INDIRECT("'SorP'!$A$"&amp;MATCH($J75,SorP!$B$1:$B$6230,0))))</f>
        <v/>
      </c>
      <c r="U75" s="231"/>
      <c r="V75" s="262" t="e">
        <f>IF(C75="",NA(),IF(OR(C75="Smelter not listed",C75="Smelter not yet identified"),MATCH($B75&amp;$D75,'Smelter Look-up'!$J:$J,0),MATCH($B75&amp;$C75,'Smelter Look-up'!$J:$J,0)))</f>
        <v>#N/A</v>
      </c>
      <c r="W75" s="263"/>
      <c r="X75" s="263">
        <f t="shared" ca="1" si="13"/>
        <v>0</v>
      </c>
      <c r="Y75" s="263"/>
      <c r="Z75" s="263"/>
      <c r="AB75" s="265" t="str">
        <f t="shared" si="14"/>
        <v/>
      </c>
    </row>
    <row r="76" spans="1:28" s="264" customFormat="1" ht="20.25">
      <c r="A76" s="207"/>
      <c r="B76" s="208" t="str">
        <f>IF(LEN(A76)=0,"",INDEX('Smelter Look-up'!$A:$A,MATCH($A76,'Smelter Look-up'!$E:$E,0)))</f>
        <v/>
      </c>
      <c r="C76" s="212" t="str">
        <f>IF(LEN(A76)=0,"",INDEX('Smelter Look-up'!$C:$C,MATCH($A76,'Smelter Look-up'!$E:$E,0)))</f>
        <v/>
      </c>
      <c r="D76" s="270"/>
      <c r="E76" s="208" t="str">
        <f ca="1">IF(ISERROR($V76),"",OFFSET('Smelter Look-up'!$D$4,$V76-4,0)&amp;"")</f>
        <v/>
      </c>
      <c r="F76" s="208" t="str">
        <f ca="1">IF(ISERROR($V76),"",OFFSET('Smelter Look-up'!$E$4,$V76-4,0))</f>
        <v/>
      </c>
      <c r="G76" s="208" t="str">
        <f ca="1">IF(C76=$X$4,IF(ISERROR($V76),"Enter smelter details","RMI"),IF(ISERROR($V76),"",OFFSET('Smelter Look-up'!$F$4,$V76-4,0)))</f>
        <v/>
      </c>
      <c r="H76" s="209" t="str">
        <f ca="1">IF(ISERROR($V76),"",OFFSET('Smelter Look-up'!$G$4,$V76-4,0))</f>
        <v/>
      </c>
      <c r="I76" s="210" t="str">
        <f ca="1">IF(ISERROR($V76),"",OFFSET('Smelter Look-up'!$H$4,$V76-4,0))</f>
        <v/>
      </c>
      <c r="J76" s="210" t="str">
        <f ca="1">IF(ISERROR($V76),"",OFFSET('Smelter Look-up'!$I$4,$V76-4,0))</f>
        <v/>
      </c>
      <c r="K76" s="260"/>
      <c r="L76" s="260"/>
      <c r="M76" s="260"/>
      <c r="N76" s="260"/>
      <c r="O76" s="260"/>
      <c r="P76" s="211"/>
      <c r="Q76" s="261"/>
      <c r="R76" s="208" t="str">
        <f ca="1">IF(ISERROR($V76),"",OFFSET('Smelter Look-up'!$C$4,$V76-4,0)&amp;"")</f>
        <v/>
      </c>
      <c r="S76" s="215" t="str">
        <f t="shared" ca="1" si="12"/>
        <v/>
      </c>
      <c r="T76" s="215" t="str">
        <f ca="1">IF(B76="","",IF(ISERROR(MATCH($J76,SorP!$B$1:$B$6230,0)),"",INDIRECT("'SorP'!$A$"&amp;MATCH($J76,SorP!$B$1:$B$6230,0))))</f>
        <v/>
      </c>
      <c r="U76" s="231"/>
      <c r="V76" s="262" t="e">
        <f>IF(C76="",NA(),IF(OR(C76="Smelter not listed",C76="Smelter not yet identified"),MATCH($B76&amp;$D76,'Smelter Look-up'!$J:$J,0),MATCH($B76&amp;$C76,'Smelter Look-up'!$J:$J,0)))</f>
        <v>#N/A</v>
      </c>
      <c r="W76" s="263"/>
      <c r="X76" s="263">
        <f t="shared" ca="1" si="13"/>
        <v>0</v>
      </c>
      <c r="Y76" s="263"/>
      <c r="Z76" s="263"/>
      <c r="AB76" s="265" t="str">
        <f t="shared" si="14"/>
        <v/>
      </c>
    </row>
    <row r="77" spans="1:28" s="264" customFormat="1" ht="20.25">
      <c r="A77" s="207"/>
      <c r="B77" s="208" t="str">
        <f>IF(LEN(A77)=0,"",INDEX('Smelter Look-up'!$A:$A,MATCH($A77,'Smelter Look-up'!$E:$E,0)))</f>
        <v/>
      </c>
      <c r="C77" s="212" t="str">
        <f>IF(LEN(A77)=0,"",INDEX('Smelter Look-up'!$C:$C,MATCH($A77,'Smelter Look-up'!$E:$E,0)))</f>
        <v/>
      </c>
      <c r="D77" s="270"/>
      <c r="E77" s="208" t="str">
        <f ca="1">IF(ISERROR($V77),"",OFFSET('Smelter Look-up'!$D$4,$V77-4,0)&amp;"")</f>
        <v/>
      </c>
      <c r="F77" s="208" t="str">
        <f ca="1">IF(ISERROR($V77),"",OFFSET('Smelter Look-up'!$E$4,$V77-4,0))</f>
        <v/>
      </c>
      <c r="G77" s="208" t="str">
        <f ca="1">IF(C77=$X$4,IF(ISERROR($V77),"Enter smelter details","RMI"),IF(ISERROR($V77),"",OFFSET('Smelter Look-up'!$F$4,$V77-4,0)))</f>
        <v/>
      </c>
      <c r="H77" s="209" t="str">
        <f ca="1">IF(ISERROR($V77),"",OFFSET('Smelter Look-up'!$G$4,$V77-4,0))</f>
        <v/>
      </c>
      <c r="I77" s="210" t="str">
        <f ca="1">IF(ISERROR($V77),"",OFFSET('Smelter Look-up'!$H$4,$V77-4,0))</f>
        <v/>
      </c>
      <c r="J77" s="210" t="str">
        <f ca="1">IF(ISERROR($V77),"",OFFSET('Smelter Look-up'!$I$4,$V77-4,0))</f>
        <v/>
      </c>
      <c r="K77" s="260"/>
      <c r="L77" s="260"/>
      <c r="M77" s="260"/>
      <c r="N77" s="260"/>
      <c r="O77" s="260"/>
      <c r="P77" s="211"/>
      <c r="Q77" s="261"/>
      <c r="R77" s="208" t="str">
        <f ca="1">IF(ISERROR($V77),"",OFFSET('Smelter Look-up'!$C$4,$V77-4,0)&amp;"")</f>
        <v/>
      </c>
      <c r="S77" s="215" t="str">
        <f t="shared" ca="1" si="12"/>
        <v/>
      </c>
      <c r="T77" s="215" t="str">
        <f ca="1">IF(B77="","",IF(ISERROR(MATCH($J77,SorP!$B$1:$B$6230,0)),"",INDIRECT("'SorP'!$A$"&amp;MATCH($J77,SorP!$B$1:$B$6230,0))))</f>
        <v/>
      </c>
      <c r="U77" s="231"/>
      <c r="V77" s="262" t="e">
        <f>IF(C77="",NA(),IF(OR(C77="Smelter not listed",C77="Smelter not yet identified"),MATCH($B77&amp;$D77,'Smelter Look-up'!$J:$J,0),MATCH($B77&amp;$C77,'Smelter Look-up'!$J:$J,0)))</f>
        <v>#N/A</v>
      </c>
      <c r="W77" s="263"/>
      <c r="X77" s="263">
        <f t="shared" ca="1" si="13"/>
        <v>0</v>
      </c>
      <c r="Y77" s="263"/>
      <c r="Z77" s="263"/>
      <c r="AB77" s="265" t="str">
        <f t="shared" si="14"/>
        <v/>
      </c>
    </row>
    <row r="78" spans="1:28" s="264" customFormat="1" ht="20.25">
      <c r="A78" s="207"/>
      <c r="B78" s="208" t="str">
        <f>IF(LEN(A78)=0,"",INDEX('Smelter Look-up'!$A:$A,MATCH($A78,'Smelter Look-up'!$E:$E,0)))</f>
        <v/>
      </c>
      <c r="C78" s="212" t="str">
        <f>IF(LEN(A78)=0,"",INDEX('Smelter Look-up'!$C:$C,MATCH($A78,'Smelter Look-up'!$E:$E,0)))</f>
        <v/>
      </c>
      <c r="D78" s="270"/>
      <c r="E78" s="208" t="str">
        <f ca="1">IF(ISERROR($V78),"",OFFSET('Smelter Look-up'!$D$4,$V78-4,0)&amp;"")</f>
        <v/>
      </c>
      <c r="F78" s="208" t="str">
        <f ca="1">IF(ISERROR($V78),"",OFFSET('Smelter Look-up'!$E$4,$V78-4,0))</f>
        <v/>
      </c>
      <c r="G78" s="208" t="str">
        <f ca="1">IF(C78=$X$4,IF(ISERROR($V78),"Enter smelter details","RMI"),IF(ISERROR($V78),"",OFFSET('Smelter Look-up'!$F$4,$V78-4,0)))</f>
        <v/>
      </c>
      <c r="H78" s="209" t="str">
        <f ca="1">IF(ISERROR($V78),"",OFFSET('Smelter Look-up'!$G$4,$V78-4,0))</f>
        <v/>
      </c>
      <c r="I78" s="210" t="str">
        <f ca="1">IF(ISERROR($V78),"",OFFSET('Smelter Look-up'!$H$4,$V78-4,0))</f>
        <v/>
      </c>
      <c r="J78" s="210" t="str">
        <f ca="1">IF(ISERROR($V78),"",OFFSET('Smelter Look-up'!$I$4,$V78-4,0))</f>
        <v/>
      </c>
      <c r="K78" s="260"/>
      <c r="L78" s="260"/>
      <c r="M78" s="260"/>
      <c r="N78" s="260"/>
      <c r="O78" s="260"/>
      <c r="P78" s="211"/>
      <c r="Q78" s="261"/>
      <c r="R78" s="208" t="str">
        <f ca="1">IF(ISERROR($V78),"",OFFSET('Smelter Look-up'!$C$4,$V78-4,0)&amp;"")</f>
        <v/>
      </c>
      <c r="S78" s="215" t="str">
        <f t="shared" ca="1" si="12"/>
        <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ca="1" si="13"/>
        <v>0</v>
      </c>
      <c r="Y78" s="263"/>
      <c r="Z78" s="263"/>
      <c r="AB78" s="265" t="str">
        <f t="shared" si="14"/>
        <v/>
      </c>
    </row>
    <row r="79" spans="1:28" s="264" customFormat="1" ht="20.25">
      <c r="A79" s="207"/>
      <c r="B79" s="208" t="str">
        <f>IF(LEN(A79)=0,"",INDEX('Smelter Look-up'!$A:$A,MATCH($A79,'Smelter Look-up'!$E:$E,0)))</f>
        <v/>
      </c>
      <c r="C79" s="212" t="str">
        <f>IF(LEN(A79)=0,"",INDEX('Smelter Look-up'!$C:$C,MATCH($A79,'Smelter Look-up'!$E:$E,0)))</f>
        <v/>
      </c>
      <c r="D79" s="270"/>
      <c r="E79" s="208" t="str">
        <f ca="1">IF(ISERROR($V79),"",OFFSET('Smelter Look-up'!$D$4,$V79-4,0)&amp;"")</f>
        <v/>
      </c>
      <c r="F79" s="208" t="str">
        <f ca="1">IF(ISERROR($V79),"",OFFSET('Smelter Look-up'!$E$4,$V79-4,0))</f>
        <v/>
      </c>
      <c r="G79" s="208" t="str">
        <f ca="1">IF(C79=$X$4,IF(ISERROR($V79),"Enter smelter details","RMI"),IF(ISERROR($V79),"",OFFSET('Smelter Look-up'!$F$4,$V79-4,0)))</f>
        <v/>
      </c>
      <c r="H79" s="209" t="str">
        <f ca="1">IF(ISERROR($V79),"",OFFSET('Smelter Look-up'!$G$4,$V79-4,0))</f>
        <v/>
      </c>
      <c r="I79" s="210" t="str">
        <f ca="1">IF(ISERROR($V79),"",OFFSET('Smelter Look-up'!$H$4,$V79-4,0))</f>
        <v/>
      </c>
      <c r="J79" s="210" t="str">
        <f ca="1">IF(ISERROR($V79),"",OFFSET('Smelter Look-up'!$I$4,$V79-4,0))</f>
        <v/>
      </c>
      <c r="K79" s="260"/>
      <c r="L79" s="260"/>
      <c r="M79" s="260"/>
      <c r="N79" s="260"/>
      <c r="O79" s="260"/>
      <c r="P79" s="211"/>
      <c r="Q79" s="261"/>
      <c r="R79" s="208" t="str">
        <f ca="1">IF(ISERROR($V79),"",OFFSET('Smelter Look-up'!$C$4,$V79-4,0)&amp;"")</f>
        <v/>
      </c>
      <c r="S79" s="215" t="str">
        <f t="shared" ca="1" si="12"/>
        <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ca="1" si="13"/>
        <v>0</v>
      </c>
      <c r="Y79" s="263"/>
      <c r="Z79" s="263"/>
      <c r="AB79" s="265" t="str">
        <f t="shared" si="14"/>
        <v/>
      </c>
    </row>
    <row r="80" spans="1:28" s="264" customFormat="1" ht="20.25">
      <c r="A80" s="207"/>
      <c r="B80" s="208" t="str">
        <f>IF(LEN(A80)=0,"",INDEX('Smelter Look-up'!$A:$A,MATCH($A80,'Smelter Look-up'!$E:$E,0)))</f>
        <v/>
      </c>
      <c r="C80" s="212" t="str">
        <f>IF(LEN(A80)=0,"",INDEX('Smelter Look-up'!$C:$C,MATCH($A80,'Smelter Look-up'!$E:$E,0)))</f>
        <v/>
      </c>
      <c r="D80" s="270"/>
      <c r="E80" s="208" t="str">
        <f ca="1">IF(ISERROR($V80),"",OFFSET('Smelter Look-up'!$D$4,$V80-4,0)&amp;"")</f>
        <v/>
      </c>
      <c r="F80" s="208" t="str">
        <f ca="1">IF(ISERROR($V80),"",OFFSET('Smelter Look-up'!$E$4,$V80-4,0))</f>
        <v/>
      </c>
      <c r="G80" s="208" t="str">
        <f ca="1">IF(C80=$X$4,IF(ISERROR($V80),"Enter smelter details","RMI"),IF(ISERROR($V80),"",OFFSET('Smelter Look-up'!$F$4,$V80-4,0)))</f>
        <v/>
      </c>
      <c r="H80" s="209" t="str">
        <f ca="1">IF(ISERROR($V80),"",OFFSET('Smelter Look-up'!$G$4,$V80-4,0))</f>
        <v/>
      </c>
      <c r="I80" s="210" t="str">
        <f ca="1">IF(ISERROR($V80),"",OFFSET('Smelter Look-up'!$H$4,$V80-4,0))</f>
        <v/>
      </c>
      <c r="J80" s="210" t="str">
        <f ca="1">IF(ISERROR($V80),"",OFFSET('Smelter Look-up'!$I$4,$V80-4,0))</f>
        <v/>
      </c>
      <c r="K80" s="260"/>
      <c r="L80" s="260"/>
      <c r="M80" s="260"/>
      <c r="N80" s="260"/>
      <c r="O80" s="260"/>
      <c r="P80" s="211"/>
      <c r="Q80" s="261"/>
      <c r="R80" s="208" t="str">
        <f ca="1">IF(ISERROR($V80),"",OFFSET('Smelter Look-up'!$C$4,$V80-4,0)&amp;"")</f>
        <v/>
      </c>
      <c r="S80" s="215" t="str">
        <f t="shared" ca="1" si="12"/>
        <v/>
      </c>
      <c r="T80" s="215" t="str">
        <f ca="1">IF(B80="","",IF(ISERROR(MATCH($J80,SorP!$B$1:$B$6230,0)),"",INDIRECT("'SorP'!$A$"&amp;MATCH($J80,SorP!$B$1:$B$6230,0))))</f>
        <v/>
      </c>
      <c r="U80" s="231"/>
      <c r="V80" s="262" t="e">
        <f>IF(C80="",NA(),IF(OR(C80="Smelter not listed",C80="Smelter not yet identified"),MATCH($B80&amp;$D80,'Smelter Look-up'!$J:$J,0),MATCH($B80&amp;$C80,'Smelter Look-up'!$J:$J,0)))</f>
        <v>#N/A</v>
      </c>
      <c r="W80" s="263"/>
      <c r="X80" s="263">
        <f t="shared" ca="1" si="13"/>
        <v>0</v>
      </c>
      <c r="Y80" s="263"/>
      <c r="Z80" s="263"/>
      <c r="AB80" s="265" t="str">
        <f t="shared" si="14"/>
        <v/>
      </c>
    </row>
    <row r="81" spans="1:28" s="264" customFormat="1" ht="20.25">
      <c r="A81" s="207"/>
      <c r="B81" s="208" t="str">
        <f>IF(LEN(A81)=0,"",INDEX('Smelter Look-up'!$A:$A,MATCH($A81,'Smelter Look-up'!$E:$E,0)))</f>
        <v/>
      </c>
      <c r="C81" s="212" t="str">
        <f>IF(LEN(A81)=0,"",INDEX('Smelter Look-up'!$C:$C,MATCH($A81,'Smelter Look-up'!$E:$E,0)))</f>
        <v/>
      </c>
      <c r="D81" s="270"/>
      <c r="E81" s="208" t="str">
        <f ca="1">IF(ISERROR($V81),"",OFFSET('Smelter Look-up'!$D$4,$V81-4,0)&amp;"")</f>
        <v/>
      </c>
      <c r="F81" s="208" t="str">
        <f ca="1">IF(ISERROR($V81),"",OFFSET('Smelter Look-up'!$E$4,$V81-4,0))</f>
        <v/>
      </c>
      <c r="G81" s="208" t="str">
        <f ca="1">IF(C81=$X$4,IF(ISERROR($V81),"Enter smelter details","RMI"),IF(ISERROR($V81),"",OFFSET('Smelter Look-up'!$F$4,$V81-4,0)))</f>
        <v/>
      </c>
      <c r="H81" s="209" t="str">
        <f ca="1">IF(ISERROR($V81),"",OFFSET('Smelter Look-up'!$G$4,$V81-4,0))</f>
        <v/>
      </c>
      <c r="I81" s="210" t="str">
        <f ca="1">IF(ISERROR($V81),"",OFFSET('Smelter Look-up'!$H$4,$V81-4,0))</f>
        <v/>
      </c>
      <c r="J81" s="210" t="str">
        <f ca="1">IF(ISERROR($V81),"",OFFSET('Smelter Look-up'!$I$4,$V81-4,0))</f>
        <v/>
      </c>
      <c r="K81" s="260"/>
      <c r="L81" s="260"/>
      <c r="M81" s="260"/>
      <c r="N81" s="260"/>
      <c r="O81" s="260"/>
      <c r="P81" s="211"/>
      <c r="Q81" s="261"/>
      <c r="R81" s="208" t="str">
        <f ca="1">IF(ISERROR($V81),"",OFFSET('Smelter Look-up'!$C$4,$V81-4,0)&amp;"")</f>
        <v/>
      </c>
      <c r="S81" s="215" t="str">
        <f t="shared" ca="1" si="12"/>
        <v/>
      </c>
      <c r="T81" s="215" t="str">
        <f ca="1">IF(B81="","",IF(ISERROR(MATCH($J81,SorP!$B$1:$B$6230,0)),"",INDIRECT("'SorP'!$A$"&amp;MATCH($J81,SorP!$B$1:$B$6230,0))))</f>
        <v/>
      </c>
      <c r="U81" s="231"/>
      <c r="V81" s="262" t="e">
        <f>IF(C81="",NA(),IF(OR(C81="Smelter not listed",C81="Smelter not yet identified"),MATCH($B81&amp;$D81,'Smelter Look-up'!$J:$J,0),MATCH($B81&amp;$C81,'Smelter Look-up'!$J:$J,0)))</f>
        <v>#N/A</v>
      </c>
      <c r="W81" s="263"/>
      <c r="X81" s="263">
        <f t="shared" ca="1" si="13"/>
        <v>0</v>
      </c>
      <c r="Y81" s="263"/>
      <c r="Z81" s="263"/>
      <c r="AB81" s="265" t="str">
        <f t="shared" si="14"/>
        <v/>
      </c>
    </row>
    <row r="82" spans="1:28" s="264" customFormat="1" ht="20.25">
      <c r="A82" s="207"/>
      <c r="B82" s="208" t="str">
        <f>IF(LEN(A82)=0,"",INDEX('Smelter Look-up'!$A:$A,MATCH($A82,'Smelter Look-up'!$E:$E,0)))</f>
        <v/>
      </c>
      <c r="C82" s="212" t="str">
        <f>IF(LEN(A82)=0,"",INDEX('Smelter Look-up'!$C:$C,MATCH($A82,'Smelter Look-up'!$E:$E,0)))</f>
        <v/>
      </c>
      <c r="D82" s="270"/>
      <c r="E82" s="208" t="str">
        <f ca="1">IF(ISERROR($V82),"",OFFSET('Smelter Look-up'!$D$4,$V82-4,0)&amp;"")</f>
        <v/>
      </c>
      <c r="F82" s="208" t="str">
        <f ca="1">IF(ISERROR($V82),"",OFFSET('Smelter Look-up'!$E$4,$V82-4,0))</f>
        <v/>
      </c>
      <c r="G82" s="208" t="str">
        <f ca="1">IF(C82=$X$4,IF(ISERROR($V82),"Enter smelter details","RMI"),IF(ISERROR($V82),"",OFFSET('Smelter Look-up'!$F$4,$V82-4,0)))</f>
        <v/>
      </c>
      <c r="H82" s="209" t="str">
        <f ca="1">IF(ISERROR($V82),"",OFFSET('Smelter Look-up'!$G$4,$V82-4,0))</f>
        <v/>
      </c>
      <c r="I82" s="210" t="str">
        <f ca="1">IF(ISERROR($V82),"",OFFSET('Smelter Look-up'!$H$4,$V82-4,0))</f>
        <v/>
      </c>
      <c r="J82" s="210" t="str">
        <f ca="1">IF(ISERROR($V82),"",OFFSET('Smelter Look-up'!$I$4,$V82-4,0))</f>
        <v/>
      </c>
      <c r="K82" s="260"/>
      <c r="L82" s="260"/>
      <c r="M82" s="260"/>
      <c r="N82" s="260"/>
      <c r="O82" s="260"/>
      <c r="P82" s="211"/>
      <c r="Q82" s="261"/>
      <c r="R82" s="208" t="str">
        <f ca="1">IF(ISERROR($V82),"",OFFSET('Smelter Look-up'!$C$4,$V82-4,0)&amp;"")</f>
        <v/>
      </c>
      <c r="S82" s="215" t="str">
        <f t="shared" ca="1" si="12"/>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ca="1" si="13"/>
        <v>0</v>
      </c>
      <c r="Y82" s="263"/>
      <c r="Z82" s="263"/>
      <c r="AB82" s="265" t="str">
        <f t="shared" si="14"/>
        <v/>
      </c>
    </row>
    <row r="83" spans="1:28" s="264" customFormat="1" ht="20.25">
      <c r="A83" s="207"/>
      <c r="B83" s="208" t="str">
        <f>IF(LEN(A83)=0,"",INDEX('Smelter Look-up'!$A:$A,MATCH($A83,'Smelter Look-up'!$E:$E,0)))</f>
        <v/>
      </c>
      <c r="C83" s="212" t="str">
        <f>IF(LEN(A83)=0,"",INDEX('Smelter Look-up'!$C:$C,MATCH($A83,'Smelter Look-up'!$E:$E,0)))</f>
        <v/>
      </c>
      <c r="D83" s="270"/>
      <c r="E83" s="208" t="str">
        <f ca="1">IF(ISERROR($V83),"",OFFSET('Smelter Look-up'!$D$4,$V83-4,0)&amp;"")</f>
        <v/>
      </c>
      <c r="F83" s="208" t="str">
        <f ca="1">IF(ISERROR($V83),"",OFFSET('Smelter Look-up'!$E$4,$V83-4,0))</f>
        <v/>
      </c>
      <c r="G83" s="208" t="str">
        <f ca="1">IF(C83=$X$4,IF(ISERROR($V83),"Enter smelter details","RMI"),IF(ISERROR($V83),"",OFFSET('Smelter Look-up'!$F$4,$V83-4,0)))</f>
        <v/>
      </c>
      <c r="H83" s="209" t="str">
        <f ca="1">IF(ISERROR($V83),"",OFFSET('Smelter Look-up'!$G$4,$V83-4,0))</f>
        <v/>
      </c>
      <c r="I83" s="210" t="str">
        <f ca="1">IF(ISERROR($V83),"",OFFSET('Smelter Look-up'!$H$4,$V83-4,0))</f>
        <v/>
      </c>
      <c r="J83" s="210" t="str">
        <f ca="1">IF(ISERROR($V83),"",OFFSET('Smelter Look-up'!$I$4,$V83-4,0))</f>
        <v/>
      </c>
      <c r="K83" s="260"/>
      <c r="L83" s="260"/>
      <c r="M83" s="260"/>
      <c r="N83" s="260"/>
      <c r="O83" s="260"/>
      <c r="P83" s="211"/>
      <c r="Q83" s="261"/>
      <c r="R83" s="208" t="str">
        <f ca="1">IF(ISERROR($V83),"",OFFSET('Smelter Look-up'!$C$4,$V83-4,0)&amp;"")</f>
        <v/>
      </c>
      <c r="S83" s="215" t="str">
        <f t="shared" ca="1" si="12"/>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ca="1" si="13"/>
        <v>0</v>
      </c>
      <c r="Y83" s="263"/>
      <c r="Z83" s="263"/>
      <c r="AB83" s="265" t="str">
        <f t="shared" si="14"/>
        <v/>
      </c>
    </row>
    <row r="84" spans="1:28" s="264" customFormat="1" ht="20.25">
      <c r="A84" s="207"/>
      <c r="B84" s="208" t="str">
        <f>IF(LEN(A84)=0,"",INDEX('Smelter Look-up'!$A:$A,MATCH($A84,'Smelter Look-up'!$E:$E,0)))</f>
        <v/>
      </c>
      <c r="C84" s="212" t="str">
        <f>IF(LEN(A84)=0,"",INDEX('Smelter Look-up'!$C:$C,MATCH($A84,'Smelter Look-up'!$E:$E,0)))</f>
        <v/>
      </c>
      <c r="D84" s="270"/>
      <c r="E84" s="208" t="str">
        <f ca="1">IF(ISERROR($V84),"",OFFSET('Smelter Look-up'!$D$4,$V84-4,0)&amp;"")</f>
        <v/>
      </c>
      <c r="F84" s="208" t="str">
        <f ca="1">IF(ISERROR($V84),"",OFFSET('Smelter Look-up'!$E$4,$V84-4,0))</f>
        <v/>
      </c>
      <c r="G84" s="208" t="str">
        <f ca="1">IF(C84=$X$4,IF(ISERROR($V84),"Enter smelter details","RMI"),IF(ISERROR($V84),"",OFFSET('Smelter Look-up'!$F$4,$V84-4,0)))</f>
        <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12"/>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ca="1" si="13"/>
        <v>0</v>
      </c>
      <c r="Y84" s="263"/>
      <c r="Z84" s="263"/>
      <c r="AB84" s="265" t="str">
        <f t="shared" si="14"/>
        <v/>
      </c>
    </row>
    <row r="85" spans="1:28" s="264" customFormat="1" ht="20.25">
      <c r="A85" s="207"/>
      <c r="B85" s="208" t="str">
        <f>IF(LEN(A85)=0,"",INDEX('Smelter Look-up'!$A:$A,MATCH($A85,'Smelter Look-up'!$E:$E,0)))</f>
        <v/>
      </c>
      <c r="C85" s="212" t="str">
        <f>IF(LEN(A85)=0,"",INDEX('Smelter Look-up'!$C:$C,MATCH($A85,'Smelter Look-up'!$E:$E,0)))</f>
        <v/>
      </c>
      <c r="D85" s="270"/>
      <c r="E85" s="208" t="str">
        <f ca="1">IF(ISERROR($V85),"",OFFSET('Smelter Look-up'!$D$4,$V85-4,0)&amp;"")</f>
        <v/>
      </c>
      <c r="F85" s="208" t="str">
        <f ca="1">IF(ISERROR($V85),"",OFFSET('Smelter Look-up'!$E$4,$V85-4,0))</f>
        <v/>
      </c>
      <c r="G85" s="208" t="str">
        <f ca="1">IF(C85=$X$4,IF(ISERROR($V85),"Enter smelter details","RMI"),IF(ISERROR($V85),"",OFFSET('Smelter Look-up'!$F$4,$V85-4,0)))</f>
        <v/>
      </c>
      <c r="H85" s="209" t="str">
        <f ca="1">IF(ISERROR($V85),"",OFFSET('Smelter Look-up'!$G$4,$V85-4,0))</f>
        <v/>
      </c>
      <c r="I85" s="210" t="str">
        <f ca="1">IF(ISERROR($V85),"",OFFSET('Smelter Look-up'!$H$4,$V85-4,0))</f>
        <v/>
      </c>
      <c r="J85" s="210" t="str">
        <f ca="1">IF(ISERROR($V85),"",OFFSET('Smelter Look-up'!$I$4,$V85-4,0))</f>
        <v/>
      </c>
      <c r="K85" s="260"/>
      <c r="L85" s="260"/>
      <c r="M85" s="260"/>
      <c r="N85" s="260"/>
      <c r="O85" s="260"/>
      <c r="P85" s="211"/>
      <c r="Q85" s="261"/>
      <c r="R85" s="208" t="str">
        <f ca="1">IF(ISERROR($V85),"",OFFSET('Smelter Look-up'!$C$4,$V85-4,0)&amp;"")</f>
        <v/>
      </c>
      <c r="S85" s="215" t="str">
        <f t="shared" ca="1" si="12"/>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ca="1" si="13"/>
        <v>0</v>
      </c>
      <c r="Y85" s="263"/>
      <c r="Z85" s="263"/>
      <c r="AB85" s="265" t="str">
        <f t="shared" si="14"/>
        <v/>
      </c>
    </row>
    <row r="86" spans="1:28" s="264" customFormat="1" ht="20.25">
      <c r="A86" s="207"/>
      <c r="B86" s="208"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12"/>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ca="1" si="13"/>
        <v>0</v>
      </c>
      <c r="Y86" s="263"/>
      <c r="Z86" s="263"/>
      <c r="AB86" s="265" t="str">
        <f t="shared" si="14"/>
        <v/>
      </c>
    </row>
    <row r="87" spans="1:28" s="264" customFormat="1" ht="20.25">
      <c r="A87" s="207"/>
      <c r="B87" s="208"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12"/>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13"/>
        <v>0</v>
      </c>
      <c r="Y87" s="263"/>
      <c r="Z87" s="263"/>
      <c r="AB87" s="265" t="str">
        <f t="shared" si="14"/>
        <v/>
      </c>
    </row>
    <row r="88" spans="1:28" s="264" customFormat="1" ht="20.25">
      <c r="A88" s="207"/>
      <c r="B88" s="208"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12"/>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13"/>
        <v>0</v>
      </c>
      <c r="Y88" s="263"/>
      <c r="Z88" s="263"/>
      <c r="AB88" s="265" t="str">
        <f t="shared" si="14"/>
        <v/>
      </c>
    </row>
    <row r="89" spans="1:28" s="264" customFormat="1" ht="20.25">
      <c r="A89" s="207"/>
      <c r="B89" s="208"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12"/>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13"/>
        <v>0</v>
      </c>
      <c r="Y89" s="263"/>
      <c r="Z89" s="263"/>
      <c r="AB89" s="265" t="str">
        <f t="shared" si="14"/>
        <v/>
      </c>
    </row>
    <row r="90" spans="1:28" s="264" customFormat="1" ht="20.25">
      <c r="A90" s="207"/>
      <c r="B90" s="208"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12"/>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13"/>
        <v>0</v>
      </c>
      <c r="Y90" s="263"/>
      <c r="Z90" s="263"/>
      <c r="AB90" s="265" t="str">
        <f t="shared" si="14"/>
        <v/>
      </c>
    </row>
    <row r="91" spans="1:28" s="264" customFormat="1" ht="20.25">
      <c r="A91" s="207"/>
      <c r="B91" s="208"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12"/>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13"/>
        <v>0</v>
      </c>
      <c r="Y91" s="263"/>
      <c r="Z91" s="263"/>
      <c r="AB91" s="265" t="str">
        <f t="shared" si="14"/>
        <v/>
      </c>
    </row>
    <row r="92" spans="1:28" s="264" customFormat="1" ht="20.25">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12"/>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13"/>
        <v>0</v>
      </c>
      <c r="Y92" s="263"/>
      <c r="Z92" s="263"/>
      <c r="AB92" s="265" t="str">
        <f t="shared" si="14"/>
        <v/>
      </c>
    </row>
    <row r="93" spans="1:28" s="264" customFormat="1" ht="20.25">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12"/>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13"/>
        <v>0</v>
      </c>
      <c r="Y93" s="263"/>
      <c r="Z93" s="263"/>
      <c r="AB93" s="265" t="str">
        <f t="shared" si="14"/>
        <v/>
      </c>
    </row>
    <row r="94" spans="1:28" s="264" customFormat="1" ht="20.25">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12"/>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13"/>
        <v>0</v>
      </c>
      <c r="Y94" s="263"/>
      <c r="Z94" s="263"/>
      <c r="AB94" s="265" t="str">
        <f t="shared" si="14"/>
        <v/>
      </c>
    </row>
    <row r="95" spans="1:28" s="264" customFormat="1" ht="20.25">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12"/>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13"/>
        <v>0</v>
      </c>
      <c r="Y95" s="263"/>
      <c r="Z95" s="263"/>
      <c r="AB95" s="265" t="str">
        <f t="shared" si="14"/>
        <v/>
      </c>
    </row>
    <row r="96" spans="1:28" s="264" customFormat="1" ht="20.25">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12"/>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13"/>
        <v>0</v>
      </c>
      <c r="Y96" s="263"/>
      <c r="Z96" s="263"/>
      <c r="AB96" s="265" t="str">
        <f t="shared" si="14"/>
        <v/>
      </c>
    </row>
    <row r="97" spans="1:28" s="264" customFormat="1" ht="20.25">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12"/>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13"/>
        <v>0</v>
      </c>
      <c r="Y97" s="263"/>
      <c r="Z97" s="263"/>
      <c r="AB97" s="265" t="str">
        <f t="shared" si="14"/>
        <v/>
      </c>
    </row>
    <row r="98" spans="1:28" s="264" customFormat="1" ht="20.25">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12"/>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13"/>
        <v>0</v>
      </c>
      <c r="Y98" s="263"/>
      <c r="Z98" s="263"/>
      <c r="AB98" s="265" t="str">
        <f t="shared" si="14"/>
        <v/>
      </c>
    </row>
    <row r="99" spans="1:28" s="264" customFormat="1" ht="20.25">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12"/>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13"/>
        <v>0</v>
      </c>
      <c r="Y99" s="263"/>
      <c r="Z99" s="263"/>
      <c r="AB99" s="265" t="str">
        <f t="shared" si="14"/>
        <v/>
      </c>
    </row>
    <row r="100" spans="1:28" s="264" customFormat="1" ht="20.25">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12"/>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3"/>
        <v>0</v>
      </c>
      <c r="Y100" s="263"/>
      <c r="Z100" s="263"/>
      <c r="AB100" s="265" t="str">
        <f t="shared" si="14"/>
        <v/>
      </c>
    </row>
    <row r="101" spans="1:28" s="264" customFormat="1" ht="20.25">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12"/>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13"/>
        <v>0</v>
      </c>
      <c r="Y101" s="263"/>
      <c r="Z101" s="263"/>
      <c r="AB101" s="265" t="str">
        <f t="shared" si="14"/>
        <v/>
      </c>
    </row>
    <row r="102" spans="1:28" s="264" customFormat="1" ht="20.25">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ref="S102:S132" ca="1" si="15">IF(B102="","",IF(ISERROR(MATCH($E102,CL,0)),"Unknown",INDIRECT("'C'!$A$"&amp;MATCH($E102,CL,0)+1)))</f>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ref="X102:X132" ca="1" si="16">IF(AND(C102="Smelter not listed",OR(LEN(D102)=0,LEN(E102)=0)),1,0)</f>
        <v>0</v>
      </c>
      <c r="Y102" s="263"/>
      <c r="Z102" s="263"/>
      <c r="AB102" s="265" t="str">
        <f t="shared" ref="AB102:AB132" si="17">B102&amp;C102</f>
        <v/>
      </c>
    </row>
    <row r="103" spans="1:28" s="264" customFormat="1" ht="20.25">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5"/>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6"/>
        <v>0</v>
      </c>
      <c r="Y103" s="263"/>
      <c r="Z103" s="263"/>
      <c r="AB103" s="265" t="str">
        <f t="shared" si="17"/>
        <v/>
      </c>
    </row>
    <row r="104" spans="1:28" s="264" customFormat="1" ht="20.25">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5"/>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6"/>
        <v>0</v>
      </c>
      <c r="Y104" s="263"/>
      <c r="Z104" s="263"/>
      <c r="AB104" s="265" t="str">
        <f t="shared" si="17"/>
        <v/>
      </c>
    </row>
    <row r="105" spans="1:28" s="264" customFormat="1" ht="20.25">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5"/>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6"/>
        <v>0</v>
      </c>
      <c r="Y105" s="263"/>
      <c r="Z105" s="263"/>
      <c r="AB105" s="265" t="str">
        <f t="shared" si="17"/>
        <v/>
      </c>
    </row>
    <row r="106" spans="1:28" s="264" customFormat="1" ht="20.25">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5"/>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6"/>
        <v>0</v>
      </c>
      <c r="Y106" s="263"/>
      <c r="Z106" s="263"/>
      <c r="AB106" s="265" t="str">
        <f t="shared" si="17"/>
        <v/>
      </c>
    </row>
    <row r="107" spans="1:28" s="264" customFormat="1" ht="20.25">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5"/>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6"/>
        <v>0</v>
      </c>
      <c r="Y107" s="263"/>
      <c r="Z107" s="263"/>
      <c r="AB107" s="265" t="str">
        <f t="shared" si="17"/>
        <v/>
      </c>
    </row>
    <row r="108" spans="1:28" s="264" customFormat="1" ht="20.25">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5"/>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6"/>
        <v>0</v>
      </c>
      <c r="Y108" s="263"/>
      <c r="Z108" s="263"/>
      <c r="AB108" s="265" t="str">
        <f t="shared" si="17"/>
        <v/>
      </c>
    </row>
    <row r="109" spans="1:28" s="264" customFormat="1" ht="20.25">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5"/>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6"/>
        <v>0</v>
      </c>
      <c r="Y109" s="263"/>
      <c r="Z109" s="263"/>
      <c r="AB109" s="265" t="str">
        <f t="shared" si="17"/>
        <v/>
      </c>
    </row>
    <row r="110" spans="1:28" s="264" customFormat="1" ht="20.25">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5"/>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6"/>
        <v>0</v>
      </c>
      <c r="Y110" s="263"/>
      <c r="Z110" s="263"/>
      <c r="AB110" s="265" t="str">
        <f t="shared" si="17"/>
        <v/>
      </c>
    </row>
    <row r="111" spans="1:28" s="264" customFormat="1" ht="20.25">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5"/>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6"/>
        <v>0</v>
      </c>
      <c r="Y111" s="263"/>
      <c r="Z111" s="263"/>
      <c r="AB111" s="265" t="str">
        <f t="shared" si="17"/>
        <v/>
      </c>
    </row>
    <row r="112" spans="1:28" s="264" customFormat="1" ht="20.25">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5"/>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6"/>
        <v>0</v>
      </c>
      <c r="Y112" s="263"/>
      <c r="Z112" s="263"/>
      <c r="AB112" s="265" t="str">
        <f t="shared" si="17"/>
        <v/>
      </c>
    </row>
    <row r="113" spans="1:28" s="264" customFormat="1" ht="20.25">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5"/>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6"/>
        <v>0</v>
      </c>
      <c r="Y113" s="263"/>
      <c r="Z113" s="263"/>
      <c r="AB113" s="265" t="str">
        <f t="shared" si="17"/>
        <v/>
      </c>
    </row>
    <row r="114" spans="1:28" s="264" customFormat="1" ht="20.25">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5"/>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6"/>
        <v>0</v>
      </c>
      <c r="Y114" s="263"/>
      <c r="Z114" s="263"/>
      <c r="AB114" s="265" t="str">
        <f t="shared" si="17"/>
        <v/>
      </c>
    </row>
    <row r="115" spans="1:28" s="264" customFormat="1" ht="20.25">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5"/>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6"/>
        <v>0</v>
      </c>
      <c r="Y115" s="263"/>
      <c r="Z115" s="263"/>
      <c r="AB115" s="265" t="str">
        <f t="shared" si="17"/>
        <v/>
      </c>
    </row>
    <row r="116" spans="1:28" s="264" customFormat="1" ht="20.25">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5"/>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6"/>
        <v>0</v>
      </c>
      <c r="Y116" s="263"/>
      <c r="Z116" s="263"/>
      <c r="AB116" s="265" t="str">
        <f t="shared" si="17"/>
        <v/>
      </c>
    </row>
    <row r="117" spans="1:28" s="264" customFormat="1" ht="20.25">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5"/>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6"/>
        <v>0</v>
      </c>
      <c r="Y117" s="263"/>
      <c r="Z117" s="263"/>
      <c r="AB117" s="265" t="str">
        <f t="shared" si="17"/>
        <v/>
      </c>
    </row>
    <row r="118" spans="1:28" s="264" customFormat="1" ht="20.25">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5"/>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6"/>
        <v>0</v>
      </c>
      <c r="Y118" s="263"/>
      <c r="Z118" s="263"/>
      <c r="AB118" s="265" t="str">
        <f t="shared" si="17"/>
        <v/>
      </c>
    </row>
    <row r="119" spans="1:28" s="264" customFormat="1" ht="20.25">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5"/>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6"/>
        <v>0</v>
      </c>
      <c r="Y119" s="263"/>
      <c r="Z119" s="263"/>
      <c r="AB119" s="265" t="str">
        <f t="shared" si="17"/>
        <v/>
      </c>
    </row>
    <row r="120" spans="1:28" s="264" customFormat="1" ht="20.25">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5"/>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6"/>
        <v>0</v>
      </c>
      <c r="Y120" s="263"/>
      <c r="Z120" s="263"/>
      <c r="AB120" s="265" t="str">
        <f t="shared" si="17"/>
        <v/>
      </c>
    </row>
    <row r="121" spans="1:28" s="264" customFormat="1" ht="20.25">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5"/>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6"/>
        <v>0</v>
      </c>
      <c r="Y121" s="263"/>
      <c r="Z121" s="263"/>
      <c r="AB121" s="265" t="str">
        <f t="shared" si="17"/>
        <v/>
      </c>
    </row>
    <row r="122" spans="1:28" s="264" customFormat="1" ht="20.25">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5"/>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6"/>
        <v>0</v>
      </c>
      <c r="Y122" s="263"/>
      <c r="Z122" s="263"/>
      <c r="AB122" s="265" t="str">
        <f t="shared" si="17"/>
        <v/>
      </c>
    </row>
    <row r="123" spans="1:28" s="264" customFormat="1" ht="20.25">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5"/>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6"/>
        <v>0</v>
      </c>
      <c r="Y123" s="263"/>
      <c r="Z123" s="263"/>
      <c r="AB123" s="265" t="str">
        <f t="shared" si="17"/>
        <v/>
      </c>
    </row>
    <row r="124" spans="1:28" s="264" customFormat="1" ht="20.25">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5"/>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6"/>
        <v>0</v>
      </c>
      <c r="Y124" s="263"/>
      <c r="Z124" s="263"/>
      <c r="AB124" s="265" t="str">
        <f t="shared" si="17"/>
        <v/>
      </c>
    </row>
    <row r="125" spans="1:28" s="264" customFormat="1" ht="20.25">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5"/>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6"/>
        <v>0</v>
      </c>
      <c r="Y125" s="263"/>
      <c r="Z125" s="263"/>
      <c r="AB125" s="265" t="str">
        <f t="shared" si="17"/>
        <v/>
      </c>
    </row>
    <row r="126" spans="1:28" s="264" customFormat="1" ht="20.25">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5"/>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6"/>
        <v>0</v>
      </c>
      <c r="Y126" s="263"/>
      <c r="Z126" s="263"/>
      <c r="AB126" s="265" t="str">
        <f t="shared" si="17"/>
        <v/>
      </c>
    </row>
    <row r="127" spans="1:28" s="264" customFormat="1" ht="20.25">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5"/>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6"/>
        <v>0</v>
      </c>
      <c r="Y127" s="263"/>
      <c r="Z127" s="263"/>
      <c r="AB127" s="265" t="str">
        <f t="shared" si="17"/>
        <v/>
      </c>
    </row>
    <row r="128" spans="1:28" s="264" customFormat="1" ht="20.25">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5"/>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6"/>
        <v>0</v>
      </c>
      <c r="Y128" s="263"/>
      <c r="Z128" s="263"/>
      <c r="AB128" s="265" t="str">
        <f t="shared" si="17"/>
        <v/>
      </c>
    </row>
    <row r="129" spans="1:28" s="264" customFormat="1" ht="20.25">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15"/>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6"/>
        <v>0</v>
      </c>
      <c r="Y129" s="263"/>
      <c r="Z129" s="263"/>
      <c r="AB129" s="265" t="str">
        <f t="shared" si="17"/>
        <v/>
      </c>
    </row>
    <row r="130" spans="1:28" s="264" customFormat="1" ht="20.25">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15"/>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6"/>
        <v>0</v>
      </c>
      <c r="Y130" s="263"/>
      <c r="Z130" s="263"/>
      <c r="AB130" s="265" t="str">
        <f t="shared" si="17"/>
        <v/>
      </c>
    </row>
    <row r="131" spans="1:28" s="264" customFormat="1" ht="20.25">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15"/>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16"/>
        <v>0</v>
      </c>
      <c r="Y131" s="263"/>
      <c r="Z131" s="263"/>
      <c r="AB131" s="265" t="str">
        <f t="shared" si="17"/>
        <v/>
      </c>
    </row>
    <row r="132" spans="1:28" s="264" customFormat="1" ht="20.25">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15"/>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16"/>
        <v>0</v>
      </c>
      <c r="Y132" s="263"/>
      <c r="Z132" s="263"/>
      <c r="AB132" s="265" t="str">
        <f t="shared" si="17"/>
        <v/>
      </c>
    </row>
    <row r="133" spans="1:28" s="264" customFormat="1" ht="20.25">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ref="S133" ca="1" si="18">IF(B133="","",IF(ISERROR(MATCH($E133,CL,0)),"Unknown",INDIRECT("'C'!$A$"&amp;MATCH($E133,CL,0)+1)))</f>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ref="X133" ca="1" si="19">IF(AND(C133="Smelter not listed",OR(LEN(D133)=0,LEN(E133)=0)),1,0)</f>
        <v>0</v>
      </c>
      <c r="Y133" s="263"/>
      <c r="Z133" s="263"/>
      <c r="AB133" s="265" t="str">
        <f t="shared" ref="AB133" si="20">B133&amp;C133</f>
        <v/>
      </c>
    </row>
    <row r="134" spans="1:28" s="264" customFormat="1" ht="20.25">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ref="S134:S165" ca="1" si="21">IF(B134="","",IF(ISERROR(MATCH($E134,CL,0)),"Unknown",INDIRECT("'C'!$A$"&amp;MATCH($E134,CL,0)+1)))</f>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ref="X134:X165" ca="1" si="22">IF(AND(C134="Smelter not listed",OR(LEN(D134)=0,LEN(E134)=0)),1,0)</f>
        <v>0</v>
      </c>
      <c r="Y134" s="263"/>
      <c r="Z134" s="263"/>
      <c r="AB134" s="265" t="str">
        <f t="shared" ref="AB134:AB165" si="23">B134&amp;C134</f>
        <v/>
      </c>
    </row>
    <row r="135" spans="1:28" s="264" customFormat="1" ht="20.25">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1"/>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2"/>
        <v>0</v>
      </c>
      <c r="Y135" s="263"/>
      <c r="Z135" s="263"/>
      <c r="AB135" s="265" t="str">
        <f t="shared" si="23"/>
        <v/>
      </c>
    </row>
    <row r="136" spans="1:28" s="264" customFormat="1" ht="20.25">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1"/>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2"/>
        <v>0</v>
      </c>
      <c r="Y136" s="263"/>
      <c r="Z136" s="263"/>
      <c r="AB136" s="265" t="str">
        <f t="shared" si="23"/>
        <v/>
      </c>
    </row>
    <row r="137" spans="1:28" s="264" customFormat="1" ht="20.25">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1"/>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2"/>
        <v>0</v>
      </c>
      <c r="Y137" s="263"/>
      <c r="Z137" s="263"/>
      <c r="AB137" s="265" t="str">
        <f t="shared" si="23"/>
        <v/>
      </c>
    </row>
    <row r="138" spans="1:28" s="264" customFormat="1" ht="20.25">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1"/>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2"/>
        <v>0</v>
      </c>
      <c r="Y138" s="263"/>
      <c r="Z138" s="263"/>
      <c r="AB138" s="265" t="str">
        <f t="shared" si="23"/>
        <v/>
      </c>
    </row>
    <row r="139" spans="1:28" s="264" customFormat="1" ht="20.25">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1"/>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2"/>
        <v>0</v>
      </c>
      <c r="Y139" s="263"/>
      <c r="Z139" s="263"/>
      <c r="AB139" s="265" t="str">
        <f t="shared" si="23"/>
        <v/>
      </c>
    </row>
    <row r="140" spans="1:28" s="264" customFormat="1" ht="20.25">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1"/>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2"/>
        <v>0</v>
      </c>
      <c r="Y140" s="263"/>
      <c r="Z140" s="263"/>
      <c r="AB140" s="265" t="str">
        <f t="shared" si="23"/>
        <v/>
      </c>
    </row>
    <row r="141" spans="1:28" s="264" customFormat="1" ht="20.25">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1"/>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2"/>
        <v>0</v>
      </c>
      <c r="Y141" s="263"/>
      <c r="Z141" s="263"/>
      <c r="AB141" s="265" t="str">
        <f t="shared" si="23"/>
        <v/>
      </c>
    </row>
    <row r="142" spans="1:28" s="264" customFormat="1" ht="20.25">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1"/>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2"/>
        <v>0</v>
      </c>
      <c r="Y142" s="263"/>
      <c r="Z142" s="263"/>
      <c r="AB142" s="265" t="str">
        <f t="shared" si="23"/>
        <v/>
      </c>
    </row>
    <row r="143" spans="1:28" s="264" customFormat="1" ht="20.25">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1"/>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2"/>
        <v>0</v>
      </c>
      <c r="Y143" s="263"/>
      <c r="Z143" s="263"/>
      <c r="AB143" s="265" t="str">
        <f t="shared" si="23"/>
        <v/>
      </c>
    </row>
    <row r="144" spans="1:28" s="264" customFormat="1" ht="20.25">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1"/>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2"/>
        <v>0</v>
      </c>
      <c r="Y144" s="263"/>
      <c r="Z144" s="263"/>
      <c r="AB144" s="265" t="str">
        <f t="shared" si="23"/>
        <v/>
      </c>
    </row>
    <row r="145" spans="1:28" s="264" customFormat="1" ht="20.25">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1"/>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2"/>
        <v>0</v>
      </c>
      <c r="Y145" s="263"/>
      <c r="Z145" s="263"/>
      <c r="AB145" s="265" t="str">
        <f t="shared" si="23"/>
        <v/>
      </c>
    </row>
    <row r="146" spans="1:28" s="264" customFormat="1" ht="20.25">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1"/>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2"/>
        <v>0</v>
      </c>
      <c r="Y146" s="263"/>
      <c r="Z146" s="263"/>
      <c r="AB146" s="265" t="str">
        <f t="shared" si="23"/>
        <v/>
      </c>
    </row>
    <row r="147" spans="1:28" s="264" customFormat="1" ht="20.25">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1"/>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2"/>
        <v>0</v>
      </c>
      <c r="Y147" s="263"/>
      <c r="Z147" s="263"/>
      <c r="AB147" s="265" t="str">
        <f t="shared" si="23"/>
        <v/>
      </c>
    </row>
    <row r="148" spans="1:28" s="264" customFormat="1" ht="20.25">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1"/>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2"/>
        <v>0</v>
      </c>
      <c r="Y148" s="263"/>
      <c r="Z148" s="263"/>
      <c r="AB148" s="265" t="str">
        <f t="shared" si="23"/>
        <v/>
      </c>
    </row>
    <row r="149" spans="1:28" s="264" customFormat="1" ht="20.25">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1"/>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2"/>
        <v>0</v>
      </c>
      <c r="Y149" s="263"/>
      <c r="Z149" s="263"/>
      <c r="AB149" s="265" t="str">
        <f t="shared" si="23"/>
        <v/>
      </c>
    </row>
    <row r="150" spans="1:28" s="264" customFormat="1" ht="20.25">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1"/>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2"/>
        <v>0</v>
      </c>
      <c r="Y150" s="263"/>
      <c r="Z150" s="263"/>
      <c r="AB150" s="265" t="str">
        <f t="shared" si="23"/>
        <v/>
      </c>
    </row>
    <row r="151" spans="1:28" s="264" customFormat="1" ht="20.25">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1"/>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2"/>
        <v>0</v>
      </c>
      <c r="Y151" s="263"/>
      <c r="Z151" s="263"/>
      <c r="AB151" s="265" t="str">
        <f t="shared" si="23"/>
        <v/>
      </c>
    </row>
    <row r="152" spans="1:28" s="264" customFormat="1" ht="20.25">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1"/>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2"/>
        <v>0</v>
      </c>
      <c r="Y152" s="263"/>
      <c r="Z152" s="263"/>
      <c r="AB152" s="265" t="str">
        <f t="shared" si="23"/>
        <v/>
      </c>
    </row>
    <row r="153" spans="1:28" s="264" customFormat="1" ht="20.25">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1"/>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2"/>
        <v>0</v>
      </c>
      <c r="Y153" s="263"/>
      <c r="Z153" s="263"/>
      <c r="AB153" s="265" t="str">
        <f t="shared" si="23"/>
        <v/>
      </c>
    </row>
    <row r="154" spans="1:28" s="264" customFormat="1" ht="20.25">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1"/>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2"/>
        <v>0</v>
      </c>
      <c r="Y154" s="263"/>
      <c r="Z154" s="263"/>
      <c r="AB154" s="265" t="str">
        <f t="shared" si="23"/>
        <v/>
      </c>
    </row>
    <row r="155" spans="1:28" s="264" customFormat="1" ht="20.25">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1"/>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2"/>
        <v>0</v>
      </c>
      <c r="Y155" s="263"/>
      <c r="Z155" s="263"/>
      <c r="AB155" s="265" t="str">
        <f t="shared" si="23"/>
        <v/>
      </c>
    </row>
    <row r="156" spans="1:28" s="264" customFormat="1" ht="20.25">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1"/>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2"/>
        <v>0</v>
      </c>
      <c r="Y156" s="263"/>
      <c r="Z156" s="263"/>
      <c r="AB156" s="265" t="str">
        <f t="shared" si="23"/>
        <v/>
      </c>
    </row>
    <row r="157" spans="1:28" s="264" customFormat="1" ht="20.25">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2"/>
        <v>0</v>
      </c>
      <c r="Y157" s="263"/>
      <c r="Z157" s="263"/>
      <c r="AB157" s="265" t="str">
        <f t="shared" si="23"/>
        <v/>
      </c>
    </row>
    <row r="158" spans="1:28" s="264" customFormat="1" ht="20.25">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1"/>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2"/>
        <v>0</v>
      </c>
      <c r="Y158" s="263"/>
      <c r="Z158" s="263"/>
      <c r="AB158" s="265" t="str">
        <f t="shared" si="23"/>
        <v/>
      </c>
    </row>
    <row r="159" spans="1:28" s="264" customFormat="1" ht="20.25">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1"/>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2"/>
        <v>0</v>
      </c>
      <c r="Y159" s="263"/>
      <c r="Z159" s="263"/>
      <c r="AB159" s="265" t="str">
        <f t="shared" si="23"/>
        <v/>
      </c>
    </row>
    <row r="160" spans="1:28" s="264" customFormat="1" ht="20.25">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1"/>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2"/>
        <v>0</v>
      </c>
      <c r="Y160" s="263"/>
      <c r="Z160" s="263"/>
      <c r="AB160" s="265" t="str">
        <f t="shared" si="23"/>
        <v/>
      </c>
    </row>
    <row r="161" spans="1:28" s="264" customFormat="1" ht="20.25">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1"/>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2"/>
        <v>0</v>
      </c>
      <c r="Y161" s="263"/>
      <c r="Z161" s="263"/>
      <c r="AB161" s="265" t="str">
        <f t="shared" si="23"/>
        <v/>
      </c>
    </row>
    <row r="162" spans="1:28" s="264" customFormat="1" ht="20.25">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1"/>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2"/>
        <v>0</v>
      </c>
      <c r="Y162" s="263"/>
      <c r="Z162" s="263"/>
      <c r="AB162" s="265" t="str">
        <f t="shared" si="23"/>
        <v/>
      </c>
    </row>
    <row r="163" spans="1:28" s="264" customFormat="1" ht="20.25">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1"/>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2"/>
        <v>0</v>
      </c>
      <c r="Y163" s="263"/>
      <c r="Z163" s="263"/>
      <c r="AB163" s="265" t="str">
        <f t="shared" si="23"/>
        <v/>
      </c>
    </row>
    <row r="164" spans="1:28" s="264" customFormat="1" ht="20.25">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1"/>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2"/>
        <v>0</v>
      </c>
      <c r="Y164" s="263"/>
      <c r="Z164" s="263"/>
      <c r="AB164" s="265" t="str">
        <f t="shared" si="23"/>
        <v/>
      </c>
    </row>
    <row r="165" spans="1:28" s="264" customFormat="1" ht="20.25">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1"/>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2"/>
        <v>0</v>
      </c>
      <c r="Y165" s="263"/>
      <c r="Z165" s="263"/>
      <c r="AB165" s="265" t="str">
        <f t="shared" si="23"/>
        <v/>
      </c>
    </row>
    <row r="166" spans="1:28" s="264" customFormat="1" ht="20.25">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ref="S166:S196" ca="1" si="24">IF(B166="","",IF(ISERROR(MATCH($E166,CL,0)),"Unknown",INDIRECT("'C'!$A$"&amp;MATCH($E166,CL,0)+1)))</f>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ref="X166:X196" ca="1" si="25">IF(AND(C166="Smelter not listed",OR(LEN(D166)=0,LEN(E166)=0)),1,0)</f>
        <v>0</v>
      </c>
      <c r="Y166" s="263"/>
      <c r="Z166" s="263"/>
      <c r="AB166" s="265" t="str">
        <f t="shared" ref="AB166:AB196" si="26">B166&amp;C166</f>
        <v/>
      </c>
    </row>
    <row r="167" spans="1:28" s="264" customFormat="1" ht="20.25">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20.25">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0.25">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0.25">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0.25">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0.25">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25">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25">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25">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25">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25">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0.25">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0.25">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20.25">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20.25">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20.25">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20.25">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20.25">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20.25">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20.25">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20.25">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20.25">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20.25">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5"/>
        <v>0</v>
      </c>
      <c r="Y189" s="263"/>
      <c r="Z189" s="263"/>
      <c r="AB189" s="265" t="str">
        <f t="shared" si="26"/>
        <v/>
      </c>
    </row>
    <row r="190" spans="1:28" s="264" customFormat="1" ht="20.25">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4"/>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5"/>
        <v>0</v>
      </c>
      <c r="Y190" s="263"/>
      <c r="Z190" s="263"/>
      <c r="AB190" s="265" t="str">
        <f t="shared" si="26"/>
        <v/>
      </c>
    </row>
    <row r="191" spans="1:28" s="264" customFormat="1" ht="20.25">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4"/>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5"/>
        <v>0</v>
      </c>
      <c r="Y191" s="263"/>
      <c r="Z191" s="263"/>
      <c r="AB191" s="265" t="str">
        <f t="shared" si="26"/>
        <v/>
      </c>
    </row>
    <row r="192" spans="1:28" s="264" customFormat="1" ht="20.25">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4"/>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5"/>
        <v>0</v>
      </c>
      <c r="Y192" s="263"/>
      <c r="Z192" s="263"/>
      <c r="AB192" s="265" t="str">
        <f t="shared" si="26"/>
        <v/>
      </c>
    </row>
    <row r="193" spans="1:28" s="264" customFormat="1" ht="20.25">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4"/>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5"/>
        <v>0</v>
      </c>
      <c r="Y193" s="263"/>
      <c r="Z193" s="263"/>
      <c r="AB193" s="265" t="str">
        <f t="shared" si="26"/>
        <v/>
      </c>
    </row>
    <row r="194" spans="1:28" s="264" customFormat="1" ht="20.25">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24"/>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5"/>
        <v>0</v>
      </c>
      <c r="Y194" s="263"/>
      <c r="Z194" s="263"/>
      <c r="AB194" s="265" t="str">
        <f t="shared" si="26"/>
        <v/>
      </c>
    </row>
    <row r="195" spans="1:28" s="264" customFormat="1" ht="20.25">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24"/>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5"/>
        <v>0</v>
      </c>
      <c r="Y195" s="263"/>
      <c r="Z195" s="263"/>
      <c r="AB195" s="265" t="str">
        <f t="shared" si="26"/>
        <v/>
      </c>
    </row>
    <row r="196" spans="1:28" s="264" customFormat="1" ht="20.25">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24"/>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25"/>
        <v>0</v>
      </c>
      <c r="Y196" s="263"/>
      <c r="Z196" s="263"/>
      <c r="AB196" s="265" t="str">
        <f t="shared" si="26"/>
        <v/>
      </c>
    </row>
    <row r="197" spans="1:28" s="264" customFormat="1" ht="20.25">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ref="S197" ca="1" si="27">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 ca="1" si="28">IF(AND(C197="Smelter not listed",OR(LEN(D197)=0,LEN(E197)=0)),1,0)</f>
        <v>0</v>
      </c>
      <c r="Y197" s="263"/>
      <c r="Z197" s="263"/>
      <c r="AB197" s="265" t="str">
        <f t="shared" ref="AB197" si="29">B197&amp;C197</f>
        <v/>
      </c>
    </row>
    <row r="198" spans="1:28" s="264" customFormat="1" ht="20.25">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ref="S198:S229" ca="1" si="30">IF(B198="","",IF(ISERROR(MATCH($E198,CL,0)),"Unknown",INDIRECT("'C'!$A$"&amp;MATCH($E198,CL,0)+1)))</f>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ca="1" si="31">IF(AND(C198="Smelter not listed",OR(LEN(D198)=0,LEN(E198)=0)),1,0)</f>
        <v>0</v>
      </c>
      <c r="Y198" s="263"/>
      <c r="Z198" s="263"/>
      <c r="AB198" s="265" t="str">
        <f t="shared" ref="AB198:AB229" si="32">B198&amp;C198</f>
        <v/>
      </c>
    </row>
    <row r="199" spans="1:28" s="264" customFormat="1" ht="20.25">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25">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25">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25">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25">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25">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25">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25">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25">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25">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25">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25">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25">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25">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25">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25">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25">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25">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25">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25">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25">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25">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25">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25">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25">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25">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25">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25">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25">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25">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25">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1"/>
        <v>0</v>
      </c>
      <c r="Y229" s="263"/>
      <c r="Z229" s="263"/>
      <c r="AB229" s="265" t="str">
        <f t="shared" si="32"/>
        <v/>
      </c>
    </row>
    <row r="230" spans="1:28" s="264" customFormat="1" ht="20.25">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33">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34">IF(AND(C230="Smelter not listed",OR(LEN(D230)=0,LEN(E230)=0)),1,0)</f>
        <v>0</v>
      </c>
      <c r="Y230" s="263"/>
      <c r="Z230" s="263"/>
      <c r="AB230" s="265" t="str">
        <f t="shared" ref="AB230:AB260" si="35">B230&amp;C230</f>
        <v/>
      </c>
    </row>
    <row r="231" spans="1:28" s="264" customFormat="1" ht="20.25">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25">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25">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25">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25">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25">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25">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25">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25">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25">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25">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25">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25">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25">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25">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25">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25">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25">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25">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25">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25">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25">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25">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25">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25">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25">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25">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25">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25">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0.25">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3"/>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4"/>
        <v>0</v>
      </c>
      <c r="Y260" s="263"/>
      <c r="Z260" s="263"/>
      <c r="AB260" s="265" t="str">
        <f t="shared" si="35"/>
        <v/>
      </c>
    </row>
    <row r="261" spans="1:28" s="264" customFormat="1" ht="20.25">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6">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7">IF(AND(C261="Smelter not listed",OR(LEN(D261)=0,LEN(E261)=0)),1,0)</f>
        <v>0</v>
      </c>
      <c r="Y261" s="263"/>
      <c r="Z261" s="263"/>
      <c r="AB261" s="265" t="str">
        <f t="shared" ref="AB261" si="38">B261&amp;C261</f>
        <v/>
      </c>
    </row>
    <row r="262" spans="1:28" s="264" customFormat="1" ht="20.25">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9">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40">IF(AND(C262="Smelter not listed",OR(LEN(D262)=0,LEN(E262)=0)),1,0)</f>
        <v>0</v>
      </c>
      <c r="Y262" s="263"/>
      <c r="Z262" s="263"/>
      <c r="AB262" s="265" t="str">
        <f t="shared" ref="AB262:AB293" si="41">B262&amp;C262</f>
        <v/>
      </c>
    </row>
    <row r="263" spans="1:28" s="264" customFormat="1" ht="20.25">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25">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25">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25">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25">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25">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25">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25">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25">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25">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25">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25">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25">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5"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3.5" thickTop="1">
      <c r="U2506" s="269"/>
      <c r="V2506" s="269"/>
      <c r="W2506" s="269"/>
      <c r="X2506" s="269"/>
      <c r="Y2506" s="269"/>
      <c r="Z2506" s="269"/>
    </row>
    <row r="2507" spans="1:28">
      <c r="U2507" s="269"/>
      <c r="V2507" s="269"/>
      <c r="W2507" s="269"/>
      <c r="X2507" s="269"/>
      <c r="Y2507" s="269"/>
      <c r="Z2507" s="269"/>
    </row>
    <row r="2508" spans="1:28" ht="13.5"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722684FE-90FA-4764-844D-D68856D4A351}"/>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5" t="str">
        <f ca="1">OFFSET(L!$C$1,MATCH("Checker"&amp;ADDRESS(ROW(),COLUMN(),4),L!$A:$A,0)-1,SL,,)</f>
        <v>To ensure all required fields have been populated before submitting to your customers review form for any line items highlighted in red</v>
      </c>
      <c r="B1" s="455"/>
      <c r="C1" s="455"/>
      <c r="D1" s="140" t="str">
        <f ca="1">OFFSET(L!$C$1,MATCH("Checker"&amp;ADDRESS(ROW(),COLUMN(),4),L!$A:$A,0)-1,SL,,)</f>
        <v>Required fields remaining to be completed</v>
      </c>
      <c r="E1" s="81" t="s">
        <v>806</v>
      </c>
    </row>
    <row r="2" spans="1:10" ht="15">
      <c r="A2" s="74" t="s">
        <v>898</v>
      </c>
      <c r="B2" s="75" t="str">
        <f>IF(F65=1,"Click here to return to Smelter List","")</f>
        <v>Click here to return to Smelter List</v>
      </c>
      <c r="C2" s="143" t="str">
        <f>IF(F65=1,"Click here to return to Product List","")</f>
        <v>Click here to return to Product List</v>
      </c>
      <c r="D2" s="174">
        <f ca="1">IF(H70=0,"0",H70)</f>
        <v>52</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f>Declaration!D8</f>
        <v>0</v>
      </c>
      <c r="C4" s="99" t="str">
        <f t="shared" ref="C4" ca="1" si="0">IF(H4=1,J4,I4)</f>
        <v>Provide your company name on the Declaration tab cell D8</v>
      </c>
      <c r="D4" s="105" t="str">
        <f>IF(H4=1,"Click here to enter Company Name","")</f>
        <v>Click here to enter Company Name</v>
      </c>
      <c r="E4" s="81" t="s">
        <v>1307</v>
      </c>
      <c r="F4" s="103">
        <v>1</v>
      </c>
      <c r="G4" s="78">
        <f t="shared" ref="G4" si="1">IF(B4=0,1,0)</f>
        <v>1</v>
      </c>
      <c r="H4" s="79">
        <f>F4*G4</f>
        <v>1</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f>Declaration!D9</f>
        <v>0</v>
      </c>
      <c r="C5" s="99" t="str">
        <f ca="1">IF(H5=1,J5,I5)</f>
        <v>Select the scope of declaration on the Declaration tab cell D9</v>
      </c>
      <c r="D5" s="105" t="str">
        <f>IF(H5=1,"Click here to enter Declaration Scope","")</f>
        <v>Click here to enter Declaration Scope</v>
      </c>
      <c r="E5" s="81" t="s">
        <v>1307</v>
      </c>
      <c r="F5" s="103">
        <v>1</v>
      </c>
      <c r="G5" s="78">
        <f>IF(B5=0,1,0)</f>
        <v>1</v>
      </c>
      <c r="H5" s="79">
        <f t="shared" ref="H5" si="2">F5*G5</f>
        <v>1</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f>Declaration!D15</f>
        <v>0</v>
      </c>
      <c r="C7" s="99" t="str">
        <f ca="1">IF(H7=1,J7,I7)</f>
        <v>Provide contact name in Declaration tab cell D15</v>
      </c>
      <c r="D7" s="105" t="str">
        <f>IF(H7=1,"Click here to enter Contact Name","")</f>
        <v>Click here to enter Contact Name</v>
      </c>
      <c r="E7" s="81" t="s">
        <v>1307</v>
      </c>
      <c r="F7" s="142">
        <v>1</v>
      </c>
      <c r="G7" s="78">
        <f>IF(B7=0,1,0)</f>
        <v>1</v>
      </c>
      <c r="H7" s="79">
        <f t="shared" si="3"/>
        <v>1</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f>Declaration!D16</f>
        <v>0</v>
      </c>
      <c r="C8" s="99" t="str">
        <f ca="1">IF(H8=1,J8,I8)</f>
        <v>Provide a valid email for contact in Declaration tab cell D16</v>
      </c>
      <c r="D8" s="105" t="str">
        <f>IF(H8=1,"Click here to enter Email-Contact","")</f>
        <v>Click here to enter Email-Contact</v>
      </c>
      <c r="E8" s="81" t="s">
        <v>1307</v>
      </c>
      <c r="F8" s="142">
        <v>1</v>
      </c>
      <c r="G8" s="78">
        <f>IF(ISNUMBER(SEARCH("@",B8)),0,1)</f>
        <v>1</v>
      </c>
      <c r="H8" s="79">
        <f t="shared" si="3"/>
        <v>1</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f>Declaration!D17</f>
        <v>0</v>
      </c>
      <c r="C9" s="99" t="str">
        <f ca="1">IF(H9=1,J9,I9)</f>
        <v>Provide a phone number for contact in Declaration tab cell D17</v>
      </c>
      <c r="D9" s="105" t="str">
        <f>IF(H9=1,"Click here to enter Phone-Contact","")</f>
        <v>Click here to enter Phone-Contact</v>
      </c>
      <c r="E9" s="81" t="s">
        <v>1307</v>
      </c>
      <c r="F9" s="142">
        <v>1</v>
      </c>
      <c r="G9" s="78">
        <f>IF(B9=0,1,0)</f>
        <v>1</v>
      </c>
      <c r="H9" s="79">
        <f t="shared" si="3"/>
        <v>1</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f>Declaration!D18</f>
        <v>0</v>
      </c>
      <c r="C10" s="99" t="str">
        <f t="shared" ref="C10" ca="1" si="4">IF(H10=1,J10,I10)</f>
        <v>Provide authorized company representative contact name in Declaration tab cell D18</v>
      </c>
      <c r="D10" s="105" t="str">
        <f>IF(H10=1,"Click here to enter an Authorized Company Representative's name","")</f>
        <v>Click here to enter an Authorized Company Representative's name</v>
      </c>
      <c r="E10" s="81" t="s">
        <v>1307</v>
      </c>
      <c r="F10" s="103">
        <v>1</v>
      </c>
      <c r="G10" s="78">
        <f t="shared" ref="G10" si="5">IF(B10=0,1,0)</f>
        <v>1</v>
      </c>
      <c r="H10" s="79">
        <f t="shared" si="3"/>
        <v>1</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f>Declaration!D20</f>
        <v>0</v>
      </c>
      <c r="C11" s="99" t="str">
        <f ca="1">IF(H11=1,J11,I11)</f>
        <v>Provide an email for authorized company representative on Declaration tab cell D20</v>
      </c>
      <c r="D11" s="105" t="str">
        <f>IF(H11=1,"Click here to enter Representative's email","")</f>
        <v>Click here to enter Representative's email</v>
      </c>
      <c r="E11" s="81" t="s">
        <v>1307</v>
      </c>
      <c r="F11" s="103">
        <v>1</v>
      </c>
      <c r="G11" s="78">
        <f>IF(ISNUMBER(SEARCH("@",B11)),0,1)</f>
        <v>1</v>
      </c>
      <c r="H11" s="79">
        <f t="shared" si="3"/>
        <v>1</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0</v>
      </c>
      <c r="C12" s="99" t="str">
        <f ca="1">IF(H12=1,J12,I12)</f>
        <v>Provide date the form was completed on Declaration tab cell D22</v>
      </c>
      <c r="D12" s="105" t="str">
        <f>IF(H12=1,"Click here to enter Date of Completion","")</f>
        <v>Click here to enter Date of Completion</v>
      </c>
      <c r="E12" s="81" t="s">
        <v>1307</v>
      </c>
      <c r="F12" s="103">
        <v>1</v>
      </c>
      <c r="G12" s="78">
        <f>IF(B12=0,1,0)</f>
        <v>1</v>
      </c>
      <c r="H12" s="79">
        <f t="shared" si="3"/>
        <v>1</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Tantalum  (*)</v>
      </c>
      <c r="B14" s="99">
        <f>Declaration!D26</f>
        <v>0</v>
      </c>
      <c r="C14" s="99" t="str">
        <f ca="1">IF(H14=1,J14,I14)</f>
        <v>Declare if Tantalum is intentionally added to your products on Declaration tab cell D26</v>
      </c>
      <c r="D14" s="105" t="str">
        <f>IF(H14=1,"Click here to answer question 1 for Tantalum","")</f>
        <v>Click here to answer question 1 for Tantalum</v>
      </c>
      <c r="E14" s="81" t="s">
        <v>806</v>
      </c>
      <c r="F14" s="103">
        <v>1</v>
      </c>
      <c r="G14" s="78">
        <f>IF(B14=0,1,0)</f>
        <v>1</v>
      </c>
      <c r="H14" s="79">
        <f t="shared" si="3"/>
        <v>1</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f>Declaration!D27</f>
        <v>0</v>
      </c>
      <c r="C15" s="99" t="str">
        <f ca="1">IF(H15=1,J15,I15)</f>
        <v>Declare if Tin is intentionally added to your products on Declaration tab cell D27</v>
      </c>
      <c r="D15" s="105" t="str">
        <f>IF(H15=1,"Click here to answer question 1 for Tin","")</f>
        <v>Click here to answer question 1 for Tin</v>
      </c>
      <c r="E15" s="81" t="s">
        <v>807</v>
      </c>
      <c r="F15" s="103">
        <v>1</v>
      </c>
      <c r="G15" s="78">
        <f>IF(B15=0,1,0)</f>
        <v>1</v>
      </c>
      <c r="H15" s="79">
        <f t="shared" si="3"/>
        <v>1</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f>Declaration!D28</f>
        <v>0</v>
      </c>
      <c r="C16" s="99" t="str">
        <f ca="1">IF(H16=1,J16,I16)</f>
        <v>Declare if Gold is intentionally added to your products on Declaration tab cell D28</v>
      </c>
      <c r="D16" s="105" t="str">
        <f>IF(H16=1,"Click here to answer question 1 for Gold","")</f>
        <v>Click here to answer question 1 for Gold</v>
      </c>
      <c r="E16" s="81" t="s">
        <v>807</v>
      </c>
      <c r="F16" s="103">
        <v>1</v>
      </c>
      <c r="G16" s="78">
        <f>IF(B16=0,1,0)</f>
        <v>1</v>
      </c>
      <c r="H16" s="79">
        <f t="shared" si="3"/>
        <v>1</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Tungsten  (*)</v>
      </c>
      <c r="B17" s="99">
        <f>Declaration!D29</f>
        <v>0</v>
      </c>
      <c r="C17" s="99" t="str">
        <f ca="1">IF(H17=1,J17,I17)</f>
        <v>Declare if Tungsten is intentionally added to your products on Declaration tab cell D29</v>
      </c>
      <c r="D17" s="105" t="str">
        <f>IF(H17=1,"Click here to answer question 1 for Tungsten","")</f>
        <v>Click here to answer question 1 for Tungsten</v>
      </c>
      <c r="E17" s="81" t="s">
        <v>807</v>
      </c>
      <c r="F17" s="103">
        <v>1</v>
      </c>
      <c r="G17" s="78">
        <f>IF(B17=0,1,0)</f>
        <v>1</v>
      </c>
      <c r="H17" s="79">
        <f t="shared" si="3"/>
        <v>1</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808</v>
      </c>
      <c r="F18" s="103"/>
      <c r="G18" s="24"/>
      <c r="H18" s="24"/>
      <c r="J18" s="171"/>
    </row>
    <row r="19" spans="1:10" ht="39">
      <c r="A19" s="100" t="str">
        <f ca="1">Declaration!B32</f>
        <v>Tantalum  (*)</v>
      </c>
      <c r="B19" s="99">
        <f>IF($B$14="Yes",Declaration!D32,0)</f>
        <v>0</v>
      </c>
      <c r="C19" s="99" t="str">
        <f ca="1">IF(H19=1,J19,I19)</f>
        <v>Declare if Tantalum is necessary to the production of your products and contained within the finished products declared in Declaration tab cell D32</v>
      </c>
      <c r="D19" s="107" t="str">
        <f>IF(H19=1,"Click here to answer question 2 for Tantalum","")</f>
        <v>Click here to answer question 2 for Tantalum</v>
      </c>
      <c r="E19" s="81" t="s">
        <v>807</v>
      </c>
      <c r="F19" s="104">
        <f>IF(B$14="No",0,1)</f>
        <v>1</v>
      </c>
      <c r="G19" s="78">
        <f>IF(B19=0,1,0)</f>
        <v>1</v>
      </c>
      <c r="H19" s="79">
        <f>F19*G19</f>
        <v>1</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f>IF($B$15="Yes",Declaration!D33,0)</f>
        <v>0</v>
      </c>
      <c r="C20" s="99" t="str">
        <f ca="1">IF(H20=1,J20,I20)</f>
        <v>Declare if Tin is necessary to the production of your products and contained within the finished products declared in Declaration tab cell D33</v>
      </c>
      <c r="D20" s="107" t="str">
        <f>IF(H20=1,"Click here to answer question 2 for Tin","")</f>
        <v>Click here to answer question 2 for Tin</v>
      </c>
      <c r="E20" s="81" t="s">
        <v>807</v>
      </c>
      <c r="F20" s="104">
        <f>IF(B$15="No",0,1)</f>
        <v>1</v>
      </c>
      <c r="G20" s="78">
        <f>IF(B20=0,1,0)</f>
        <v>1</v>
      </c>
      <c r="H20" s="79">
        <f>F20*G20</f>
        <v>1</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f>IF($B$16="Yes",Declaration!D34,0)</f>
        <v>0</v>
      </c>
      <c r="C21" s="99" t="str">
        <f ca="1">IF(H21=1,J21,I21)</f>
        <v>Declare if Gold is necessary to the production of your products and contained within the finished products declared in Declaration tab cell D34</v>
      </c>
      <c r="D21" s="107" t="str">
        <f>IF(H21=1,"Click here to answer question 2 for Gold","")</f>
        <v>Click here to answer question 2 for Gold</v>
      </c>
      <c r="E21" s="81" t="s">
        <v>807</v>
      </c>
      <c r="F21" s="104">
        <f>IF(B$16="No",0,1)</f>
        <v>1</v>
      </c>
      <c r="G21" s="78">
        <f>IF(B21=0,1,0)</f>
        <v>1</v>
      </c>
      <c r="H21" s="79">
        <f>F21*G21</f>
        <v>1</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Tungsten  (*)</v>
      </c>
      <c r="B22" s="99">
        <f>IF($B$17="Yes",Declaration!D35,0)</f>
        <v>0</v>
      </c>
      <c r="C22" s="99" t="str">
        <f ca="1">IF(H22=1,J22,I22)</f>
        <v>Declare if Tungsten is necessary to the production of your products and contained within the finished products declared in Declaration tab cell D35</v>
      </c>
      <c r="D22" s="107" t="str">
        <f>IF(H22=1,"Click here to answer question 2 for Tungsten","")</f>
        <v>Click here to answer question 2 for Tungsten</v>
      </c>
      <c r="E22" s="81" t="s">
        <v>807</v>
      </c>
      <c r="F22" s="104">
        <f>IF(B$17="No",0,1)</f>
        <v>1</v>
      </c>
      <c r="G22" s="78">
        <f>IF(B22=0,1,0)</f>
        <v>1</v>
      </c>
      <c r="H22" s="79">
        <f>F22*G22</f>
        <v>1</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Tantalum  (*)</v>
      </c>
      <c r="B24" s="99">
        <f>IF(AND($B$14="Yes",$B$19="Yes"),Declaration!D38,0)</f>
        <v>0</v>
      </c>
      <c r="C24" s="99" t="str">
        <f ca="1">IF(H24=1,J24,I24)</f>
        <v>Declare if Tantalum used within the scope of products declared within this survey response originated from the DRC or an adjoining Country on the Declaration tab cell D38</v>
      </c>
      <c r="D24" s="107" t="str">
        <f>IF(H24=1,"Click here to answer question 3 for Tantalum","")</f>
        <v>Click here to answer question 3 for Tantalum</v>
      </c>
      <c r="E24" s="81" t="s">
        <v>807</v>
      </c>
      <c r="F24" s="104">
        <f>IF(OR(B14="No",B19="No"),0,1)</f>
        <v>1</v>
      </c>
      <c r="G24" s="78">
        <f t="shared" ref="G24" si="6">IF(B24=0,1,0)</f>
        <v>1</v>
      </c>
      <c r="H24" s="79">
        <f t="shared" ref="H24" si="7">F24*G24</f>
        <v>1</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f>IF(AND($B$15="Yes",$B$20="Yes"),Declaration!D39,0)</f>
        <v>0</v>
      </c>
      <c r="C25" s="99" t="str">
        <f ca="1">IF(H25=1,J25,I25)</f>
        <v>Declare if Tin used within the scope of products declared within this survey response originated from the DRC or an adjoining Country on the Declaration tab cell D39</v>
      </c>
      <c r="D25" s="107" t="str">
        <f>IF(H25=1,"Click here to answer question 3 for Tin","")</f>
        <v>Click here to answer question 3 for Tin</v>
      </c>
      <c r="E25" s="81" t="s">
        <v>807</v>
      </c>
      <c r="F25" s="104">
        <f>IF(OR(B15="No",B20="No"),0,1)</f>
        <v>1</v>
      </c>
      <c r="G25" s="78">
        <f>IF(B25=0,1,0)</f>
        <v>1</v>
      </c>
      <c r="H25" s="79">
        <f>F25*G25</f>
        <v>1</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f>IF(AND($B$16="Yes",$B$21="Yes"),Declaration!D40,0)</f>
        <v>0</v>
      </c>
      <c r="C26" s="99" t="str">
        <f ca="1">IF(H26=1,J26,I26)</f>
        <v>Declare if Gold used within the scope of products declared within this survey response originated from the DRC or an adjoining Country on the Declaration tab cell D40</v>
      </c>
      <c r="D26" s="107" t="str">
        <f>IF(H26=1,"Click here to answer question 3 for Gold","")</f>
        <v>Click here to answer question 3 for Gold</v>
      </c>
      <c r="E26" s="81" t="s">
        <v>807</v>
      </c>
      <c r="F26" s="104">
        <f>IF(OR(B16="No",B21="No"),0,1)</f>
        <v>1</v>
      </c>
      <c r="G26" s="78">
        <f>IF(B26=0,1,0)</f>
        <v>1</v>
      </c>
      <c r="H26" s="79">
        <f>F26*G26</f>
        <v>1</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Tungsten  (*)</v>
      </c>
      <c r="B27" s="99">
        <f>IF(AND($B$17="Yes",$B$22="Yes"),Declaration!D41,0)</f>
        <v>0</v>
      </c>
      <c r="C27" s="99" t="str">
        <f ca="1">IF(H27=1,J27,I27)</f>
        <v>Declare if Tungsten used within the scope of products declared within this survey response originated from the DRC or an adjoining Country on the Declaration tab cell D41</v>
      </c>
      <c r="D27" s="107" t="str">
        <f>IF(H27=1,"Click here to answer question 3 for Tungsten","")</f>
        <v>Click here to answer question 3 for Tungsten</v>
      </c>
      <c r="E27" s="81" t="s">
        <v>807</v>
      </c>
      <c r="F27" s="104">
        <f>IF(OR(B17="No",B22="No"),0,1)</f>
        <v>1</v>
      </c>
      <c r="G27" s="78">
        <f>IF(B27=0,1,0)</f>
        <v>1</v>
      </c>
      <c r="H27" s="79">
        <f>F27*G27</f>
        <v>1</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Tantalum  (*)</v>
      </c>
      <c r="B29" s="99">
        <f>IF(AND($B$14="Yes",$B$19="Yes"),Declaration!D44,0)</f>
        <v>0</v>
      </c>
      <c r="C29" s="99" t="str">
        <f ca="1">IF(H29=1,J29,I29)</f>
        <v>Declare if Tantalum used within the scope of products declared within this survey response originated from a conflict-affected and high-risk area on the Declaration tab cell D44</v>
      </c>
      <c r="D29" s="314" t="str">
        <f>IF(H29=1,"Click here to answer question 4 for Tantalum","")</f>
        <v>Click here to answer question 4 for Tantalum</v>
      </c>
      <c r="E29" s="81"/>
      <c r="F29" s="104">
        <f>F24</f>
        <v>1</v>
      </c>
      <c r="G29" s="78">
        <f t="shared" ref="G29" si="8">IF(B29=0,1,0)</f>
        <v>1</v>
      </c>
      <c r="H29" s="79">
        <f t="shared" ref="H29" si="9">F29*G29</f>
        <v>1</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f>IF(AND($B$15="Yes",$B$20="Yes"),Declaration!D45,0)</f>
        <v>0</v>
      </c>
      <c r="C30" s="99" t="str">
        <f ca="1">IF(H30=1,J30,I30)</f>
        <v>Declare if Tin used within the scope of products declared within this survey response originated from a conflict-affected and high-risk area on the Declaration tab cell D45</v>
      </c>
      <c r="D30" s="314" t="str">
        <f>IF(H30=1,"Click here to answer question 4 for Tin","")</f>
        <v>Click here to answer question 4 for Tin</v>
      </c>
      <c r="E30" s="81"/>
      <c r="F30" s="104">
        <f>F25</f>
        <v>1</v>
      </c>
      <c r="G30" s="78">
        <f>IF(B30=0,1,0)</f>
        <v>1</v>
      </c>
      <c r="H30" s="79">
        <f>F30*G30</f>
        <v>1</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f>IF(AND($B$16="Yes",$B$21="Yes"),Declaration!D46,0)</f>
        <v>0</v>
      </c>
      <c r="C31" s="99" t="str">
        <f ca="1">IF(H31=1,J31,I31)</f>
        <v>Declare if Gold used within the scope of products declared within this survey response originated from a conflict-affected and high-risk area on the Declaration tab cell D46</v>
      </c>
      <c r="D31" s="314" t="str">
        <f>IF(H31=1,"Click here to answer question 4 for Gold","")</f>
        <v>Click here to answer question 4 for Gold</v>
      </c>
      <c r="E31" s="81"/>
      <c r="F31" s="104">
        <f>F26</f>
        <v>1</v>
      </c>
      <c r="G31" s="78">
        <f>IF(B31=0,1,0)</f>
        <v>1</v>
      </c>
      <c r="H31" s="79">
        <f>F31*G31</f>
        <v>1</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Tungsten  (*)</v>
      </c>
      <c r="B32" s="99">
        <f>IF(AND($B$17="Yes",$B$22="Yes"),Declaration!D47,0)</f>
        <v>0</v>
      </c>
      <c r="C32" s="99" t="str">
        <f ca="1">IF(H32=1,J32,I32)</f>
        <v>Declare if Tungsten used within the scope of products declared within this survey response originated from a conflict-affected and high-risk area on the Declaration tab cell D47</v>
      </c>
      <c r="D32" s="314" t="str">
        <f>IF(H32=1,"Click here to answer question 4 for Tungsten","")</f>
        <v>Click here to answer question 4 for Tungsten</v>
      </c>
      <c r="E32" s="81"/>
      <c r="F32" s="104">
        <f>F27</f>
        <v>1</v>
      </c>
      <c r="G32" s="78">
        <f>IF(B32=0,1,0)</f>
        <v>1</v>
      </c>
      <c r="H32" s="79">
        <f>F32*G32</f>
        <v>1</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51">
      <c r="A34" s="100" t="str">
        <f ca="1">Declaration!B50</f>
        <v>Tantalum  (*)</v>
      </c>
      <c r="B34" s="99">
        <f>IF(AND($B$14="Yes",$B$19="Yes"),Declaration!D50,0)</f>
        <v>0</v>
      </c>
      <c r="C34" s="99" t="str">
        <f ca="1">IF(H34=1,J34,I34)</f>
        <v>Declare if Tantalum used within the scope of products declared within this survey response originated entirely from a recycled or scrap source on the Declaration tab cell D44</v>
      </c>
      <c r="D34" s="314" t="str">
        <f>IF(H34=1,"Click here to answer question 5 for Tantalum","")</f>
        <v>Click here to answer question 5 for Tantalum</v>
      </c>
      <c r="E34" s="81" t="s">
        <v>1307</v>
      </c>
      <c r="F34" s="104">
        <f>F24</f>
        <v>1</v>
      </c>
      <c r="G34" s="78">
        <f>IF(B34=0,1,0)</f>
        <v>1</v>
      </c>
      <c r="H34" s="79">
        <f>F34*G34</f>
        <v>1</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f>IF(AND($B$15="Yes",$B$20="Yes"),Declaration!D51,0)</f>
        <v>0</v>
      </c>
      <c r="C35" s="99" t="str">
        <f ca="1">IF(H35=1,J35,I35)</f>
        <v>Declare if Tin used within the scope of products declared within this survey response originated entirely from a recycled or scrap source on the Declaration tab cell D45</v>
      </c>
      <c r="D35" s="314" t="str">
        <f>IF(H35=1,"Click here to answer question 5 for Tin","")</f>
        <v>Click here to answer question 5 for Tin</v>
      </c>
      <c r="E35" s="81" t="s">
        <v>1307</v>
      </c>
      <c r="F35" s="104">
        <f>F25</f>
        <v>1</v>
      </c>
      <c r="G35" s="78">
        <f>IF(B35=0,1,0)</f>
        <v>1</v>
      </c>
      <c r="H35" s="79">
        <f>F35*G35</f>
        <v>1</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f>IF(AND($B$16="Yes",$B$21="Yes"),Declaration!D52,0)</f>
        <v>0</v>
      </c>
      <c r="C36" s="99" t="str">
        <f ca="1">IF(H36=1,J36,I36)</f>
        <v>Declare if Gold used within the scope of products declared within this survey response originated entirely from a recycled or scrap source on the Declaration tab cell D46</v>
      </c>
      <c r="D36" s="314" t="str">
        <f>IF(H36=1,"Click here to answer question 5 for Gold","")</f>
        <v>Click here to answer question 5 for Gold</v>
      </c>
      <c r="E36" s="81" t="s">
        <v>1307</v>
      </c>
      <c r="F36" s="104">
        <f>F26</f>
        <v>1</v>
      </c>
      <c r="G36" s="78">
        <f>IF(B36=0,1,0)</f>
        <v>1</v>
      </c>
      <c r="H36" s="79">
        <f>F36*G36</f>
        <v>1</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51">
      <c r="A37" s="100" t="str">
        <f ca="1">Declaration!B53</f>
        <v>Tungsten  (*)</v>
      </c>
      <c r="B37" s="99">
        <f>IF(AND($B$17="Yes",$B$22="Yes"),Declaration!D53,0)</f>
        <v>0</v>
      </c>
      <c r="C37" s="99" t="str">
        <f ca="1">IF(H37=1,J37,I37)</f>
        <v>Declare if Tungsten used within the scope of products declared within this survey response originated entirely from a recycled or scrap source on the Declaration tab cell D47</v>
      </c>
      <c r="D37" s="314" t="str">
        <f>IF(H37=1,"Click here to answer question 5 for Tungsten","")</f>
        <v>Click here to answer question 5 for Tungsten</v>
      </c>
      <c r="E37" s="81" t="s">
        <v>1307</v>
      </c>
      <c r="F37" s="104">
        <f>F27</f>
        <v>1</v>
      </c>
      <c r="G37" s="78">
        <f>IF(B37=0,1,0)</f>
        <v>1</v>
      </c>
      <c r="H37" s="79">
        <f>F37*G37</f>
        <v>1</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807</v>
      </c>
      <c r="F38" s="103"/>
      <c r="G38" s="24"/>
      <c r="H38" s="24"/>
    </row>
    <row r="39" spans="1:10" ht="26.25">
      <c r="A39" s="100" t="str">
        <f ca="1">Declaration!B56</f>
        <v>Tantalum  (*)</v>
      </c>
      <c r="B39" s="333">
        <f>IF(AND($B$14="Yes",$B$19="Yes"),Declaration!D56,0)</f>
        <v>0</v>
      </c>
      <c r="C39" s="99" t="str">
        <f ca="1">IF(H39=1,J39,I39)</f>
        <v>Provide % of completeness of supplier's smelter information on Declaration tab cell D50</v>
      </c>
      <c r="D39" s="315" t="str">
        <f>IF(H39=1,"Click here to answer question 6 for Tantalum","")</f>
        <v>Click here to answer question 6 for Tantalum</v>
      </c>
      <c r="E39" s="81" t="s">
        <v>806</v>
      </c>
      <c r="F39" s="104">
        <f>F24</f>
        <v>1</v>
      </c>
      <c r="G39" s="78">
        <f>IF(B39=0,1,0)</f>
        <v>1</v>
      </c>
      <c r="H39" s="79">
        <f>F39*G39</f>
        <v>1</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Tin  (*)</v>
      </c>
      <c r="B40" s="333">
        <f>IF(AND($B$15="Yes",$B$20="Yes"),Declaration!D57,0)</f>
        <v>0</v>
      </c>
      <c r="C40" s="99" t="str">
        <f ca="1">IF(H40=1,J40,I40)</f>
        <v>Provide % of completeness of supplier's smelter information on Declaration tab cell D51</v>
      </c>
      <c r="D40" s="315" t="str">
        <f>IF(H40=1,"Click here to answer question 6 for Tin","")</f>
        <v>Click here to answer question 6 for Tin</v>
      </c>
      <c r="E40" s="81" t="s">
        <v>806</v>
      </c>
      <c r="F40" s="104">
        <f>F25</f>
        <v>1</v>
      </c>
      <c r="G40" s="78">
        <f>IF(B40=0,1,0)</f>
        <v>1</v>
      </c>
      <c r="H40" s="79">
        <f>F40*G40</f>
        <v>1</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Gold  (*)</v>
      </c>
      <c r="B41" s="333">
        <f>IF(AND($B$16="Yes",$B$21="Yes"),Declaration!D58,0)</f>
        <v>0</v>
      </c>
      <c r="C41" s="99" t="str">
        <f ca="1">IF(H41=1,J41,I41)</f>
        <v>Provide % of completeness of supplier's smelter information on Declaration tab cell D52</v>
      </c>
      <c r="D41" s="315" t="str">
        <f>IF(H41=1,"Click here to answer question 6 for Gold","")</f>
        <v>Click here to answer question 6 for Gold</v>
      </c>
      <c r="E41" s="81" t="s">
        <v>806</v>
      </c>
      <c r="F41" s="104">
        <f>F26</f>
        <v>1</v>
      </c>
      <c r="G41" s="78">
        <f>IF(B41=0,1,0)</f>
        <v>1</v>
      </c>
      <c r="H41" s="79">
        <f>F41*G41</f>
        <v>1</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Tungsten  (*)</v>
      </c>
      <c r="B42" s="333">
        <f>IF(AND($B$17="Yes",$B$22="Yes"),Declaration!D59,0)</f>
        <v>0</v>
      </c>
      <c r="C42" s="99" t="str">
        <f ca="1">IF(H42=1,J42,I42)</f>
        <v>Provide % of completeness of supplier's smelter information on Declaration tab cell D53</v>
      </c>
      <c r="D42" s="315" t="str">
        <f>IF(H42=1,"Click here to answer question 6 for Tungsten","")</f>
        <v>Click here to answer question 6 for Tungsten</v>
      </c>
      <c r="E42" s="81" t="s">
        <v>806</v>
      </c>
      <c r="F42" s="104">
        <f>F27</f>
        <v>1</v>
      </c>
      <c r="G42" s="78">
        <f>IF(B42=0,1,0)</f>
        <v>1</v>
      </c>
      <c r="H42" s="79">
        <f>F42*G42</f>
        <v>1</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808</v>
      </c>
      <c r="F43" s="103"/>
      <c r="G43" s="24"/>
      <c r="H43" s="24"/>
    </row>
    <row r="44" spans="1:10" ht="51.75">
      <c r="A44" s="100" t="str">
        <f ca="1">Declaration!B62</f>
        <v>Tantalum  (*)</v>
      </c>
      <c r="B44" s="99">
        <f>IF(AND($B$14="Yes",$B$19="Yes"),Declaration!D62,0)</f>
        <v>0</v>
      </c>
      <c r="C44" s="99" t="str">
        <f ca="1">IF(H44=1,J44,I44)</f>
        <v>Declare if all smelter names have been provided in this survey response under the scope of products declared on the Declaration tab cell D56</v>
      </c>
      <c r="D44" s="314" t="str">
        <f>IF(H44=1,"Click here to answer question 7 for Tantalum","")</f>
        <v>Click here to answer question 7 for Tantalum</v>
      </c>
      <c r="E44" s="81" t="s">
        <v>1303</v>
      </c>
      <c r="F44" s="104">
        <f>F24</f>
        <v>1</v>
      </c>
      <c r="G44" s="78">
        <f>IF(B44=0,1,0)</f>
        <v>1</v>
      </c>
      <c r="H44" s="79">
        <f>F44*G44</f>
        <v>1</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Tin  (*)</v>
      </c>
      <c r="B45" s="99">
        <f>IF(AND($B$15="Yes",$B$20="Yes"),Declaration!D63,0)</f>
        <v>0</v>
      </c>
      <c r="C45" s="99" t="str">
        <f ca="1">IF(H45=1,J45,I45)</f>
        <v>Declare if all smelter names have been provided in this survey response under the scope of products declared on the Declaration tab cell D57</v>
      </c>
      <c r="D45" s="314" t="str">
        <f>IF(H45=1,"Click here to answer question 7 for Tin","")</f>
        <v>Click here to answer question 7 for Tin</v>
      </c>
      <c r="E45" s="81" t="s">
        <v>1303</v>
      </c>
      <c r="F45" s="104">
        <f>F25</f>
        <v>1</v>
      </c>
      <c r="G45" s="78">
        <f>IF(B45=0,1,0)</f>
        <v>1</v>
      </c>
      <c r="H45" s="79">
        <f>F45*G45</f>
        <v>1</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Gold  (*)</v>
      </c>
      <c r="B46" s="99">
        <f>IF(AND($B$16="Yes",$B$21="Yes"),Declaration!D64,0)</f>
        <v>0</v>
      </c>
      <c r="C46" s="99" t="str">
        <f ca="1">IF(H46=1,J46,I46)</f>
        <v>Declare if all smelter names have been provided in this survey response under the scope of products declared on the Declaration tab cell D58</v>
      </c>
      <c r="D46" s="314" t="str">
        <f>IF(H46=1,"Click here to answer question 7 for Gold","")</f>
        <v>Click here to answer question 7 for Gold</v>
      </c>
      <c r="E46" s="81" t="s">
        <v>1303</v>
      </c>
      <c r="F46" s="104">
        <f>F26</f>
        <v>1</v>
      </c>
      <c r="G46" s="78">
        <f>IF(B46=0,1,0)</f>
        <v>1</v>
      </c>
      <c r="H46" s="79">
        <f>F46*G46</f>
        <v>1</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Tungsten  (*)</v>
      </c>
      <c r="B47" s="99">
        <f>IF(AND($B$17="Yes",$B$22="Yes"),Declaration!D65,0)</f>
        <v>0</v>
      </c>
      <c r="C47" s="99" t="str">
        <f ca="1">IF(H47=1,J47,I47)</f>
        <v>Declare if all smelter names have been provided in this survey response which the scope of products declared on the Declaration tab cell D59</v>
      </c>
      <c r="D47" s="314" t="str">
        <f>IF(H47=1,"Click here to answer question 7 for Tungsten","")</f>
        <v>Click here to answer question 7 for Tungsten</v>
      </c>
      <c r="E47" s="81" t="s">
        <v>1303</v>
      </c>
      <c r="F47" s="104">
        <f>F27</f>
        <v>1</v>
      </c>
      <c r="G47" s="78">
        <f>IF(B47=0,1,0)</f>
        <v>1</v>
      </c>
      <c r="H47" s="79">
        <f>F47*G47</f>
        <v>1</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Tantalum  (*)</v>
      </c>
      <c r="B49" s="99">
        <f>IF(AND($B$14="Yes",$B$19="Yes"),Declaration!D68,0)</f>
        <v>0</v>
      </c>
      <c r="C49" s="99" t="str">
        <f ca="1">IF(H49=1,J49,I49)</f>
        <v>Declare if all applicable Tantalum smelter information has been provided on Declaration tab cell D62</v>
      </c>
      <c r="D49" s="315" t="str">
        <f>IF(H49=1,"Click here to answer question 8 for Tantalum","")</f>
        <v>Click here to answer question 8 for Tantalum</v>
      </c>
      <c r="E49" s="81" t="s">
        <v>807</v>
      </c>
      <c r="F49" s="104">
        <f>F24</f>
        <v>1</v>
      </c>
      <c r="G49" s="78">
        <f>IF(B49=0,1,0)</f>
        <v>1</v>
      </c>
      <c r="H49" s="79">
        <f>F49*G49</f>
        <v>1</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f>IF(AND($B$15="Yes",$B$20="Yes"),Declaration!D69,0)</f>
        <v>0</v>
      </c>
      <c r="C50" s="99" t="str">
        <f ca="1">IF(H50=1,J50,I50)</f>
        <v>Declare if all applicable Tin smelter information has been provided on Declaration tab cell D63</v>
      </c>
      <c r="D50" s="315" t="str">
        <f>IF(H50=1,"Click here to answer question 8 for Tin","")</f>
        <v>Click here to answer question 8 for Tin</v>
      </c>
      <c r="E50" s="81" t="s">
        <v>807</v>
      </c>
      <c r="F50" s="104">
        <f>F25</f>
        <v>1</v>
      </c>
      <c r="G50" s="78">
        <f>IF(B50=0,1,0)</f>
        <v>1</v>
      </c>
      <c r="H50" s="79">
        <f>F50*G50</f>
        <v>1</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Gold  (*)</v>
      </c>
      <c r="B51" s="99">
        <f>IF(AND($B$16="Yes",$B$21="Yes"),Declaration!D70,0)</f>
        <v>0</v>
      </c>
      <c r="C51" s="99" t="str">
        <f ca="1">IF(H51=1,J51,I51)</f>
        <v>Declare if all applicable Gold smelter information has been provided on Declaration tab cell D64</v>
      </c>
      <c r="D51" s="315" t="str">
        <f>IF(H51=1,"Click here to answer question 8 for Gold","")</f>
        <v>Click here to answer question 8 for Gold</v>
      </c>
      <c r="E51" s="81" t="s">
        <v>807</v>
      </c>
      <c r="F51" s="104">
        <f>F26</f>
        <v>1</v>
      </c>
      <c r="G51" s="78">
        <f>IF(B51=0,1,0)</f>
        <v>1</v>
      </c>
      <c r="H51" s="79">
        <f>F51*G51</f>
        <v>1</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Tungsten  (*)</v>
      </c>
      <c r="B52" s="99">
        <f>IF(AND($B$17="Yes",$B$22="Yes"),Declaration!D71,0)</f>
        <v>0</v>
      </c>
      <c r="C52" s="99" t="str">
        <f ca="1">IF(H52=1,J52,I52)</f>
        <v>Declare if all applicable Tungsten smelter information has been provided on Declaration tab cell D65</v>
      </c>
      <c r="D52" s="315" t="str">
        <f>IF(H52=1,"Click here to answer question 8 for Tungsten","")</f>
        <v>Click here to answer question 8 for Tungsten</v>
      </c>
      <c r="E52" s="81" t="s">
        <v>807</v>
      </c>
      <c r="F52" s="104">
        <f>F27</f>
        <v>1</v>
      </c>
      <c r="G52" s="78">
        <f>IF(B52=0,1,0)</f>
        <v>1</v>
      </c>
      <c r="H52" s="79">
        <f>F52*G52</f>
        <v>1</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f>Declaration!D75</f>
        <v>0</v>
      </c>
      <c r="C54" s="99" t="str">
        <f t="shared" ref="C54:C60" ca="1" si="10">IF(H54=1,J54,I54)</f>
        <v>Answer if your company has a responsible minerals sourcing policy on the Declaration tab cell D75</v>
      </c>
      <c r="D54" s="105" t="str">
        <f>IF(H54=1,"Click here to answer question (A)","")</f>
        <v>Click here to answer question (A)</v>
      </c>
      <c r="E54" s="81" t="s">
        <v>1307</v>
      </c>
      <c r="F54" s="104">
        <f>IF(SUM(F$24:F$27)=0,0,1)</f>
        <v>1</v>
      </c>
      <c r="G54" s="78">
        <f>IF(B54=0,1,0)</f>
        <v>1</v>
      </c>
      <c r="H54" s="79">
        <f t="shared" ref="H54:H60" si="11">F54*G54</f>
        <v>1</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f>Declaration!D77</f>
        <v>0</v>
      </c>
      <c r="C55" s="99" t="str">
        <f t="shared" ca="1" si="10"/>
        <v>Answer if your company has made your responsible minerals sourcing policy publically available on your website on the Declaration tab cell D77</v>
      </c>
      <c r="D55" s="105" t="str">
        <f>IF(H55=1,"Click here to answer question (B)","")</f>
        <v>Click here to answer question (B)</v>
      </c>
      <c r="E55" s="81" t="s">
        <v>1307</v>
      </c>
      <c r="F55" s="104">
        <f t="shared" ref="F55" si="12">F$54</f>
        <v>1</v>
      </c>
      <c r="G55" s="78">
        <f>IF(B55=0,1,0)</f>
        <v>1</v>
      </c>
      <c r="H55" s="79">
        <f t="shared" si="11"/>
        <v>1</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f>Declaration!G77</f>
        <v>0</v>
      </c>
      <c r="C56" s="99" t="str">
        <f t="shared" ca="1" si="10"/>
        <v>Complete</v>
      </c>
      <c r="D56" s="105" t="str">
        <f>IF(H56=1,"Click here to specify URL for question (B)","")</f>
        <v/>
      </c>
      <c r="E56" s="81"/>
      <c r="F56" s="104">
        <f>IF(AND(F55=1,B55="Yes"),1,0)</f>
        <v>0</v>
      </c>
      <c r="G56" s="78">
        <f>IF(LEN(B56)&gt;1,0,1)</f>
        <v>1</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63.75">
      <c r="A57" s="99" t="str">
        <f ca="1">Declaration!B79</f>
        <v>C. Do you require your direct suppliers to source the 3TG from smelters whose due diligence practices have been validated by an independent third party audit program? (*)</v>
      </c>
      <c r="B57" s="99">
        <f>Declaration!D79</f>
        <v>0</v>
      </c>
      <c r="C57" s="99" t="str">
        <f t="shared" ca="1" si="10"/>
        <v>Answer if you require your direct suppliers to source from smelters whose due diligence practices have been validated by an independent third-party audit program, like the Responsible Minerals Assurance Process, on Declaration tab cell D79</v>
      </c>
      <c r="D57" s="105" t="str">
        <f>IF(H57=1,"Click here to answer question (C)","")</f>
        <v>Click here to answer question (C)</v>
      </c>
      <c r="E57" s="81" t="s">
        <v>1307</v>
      </c>
      <c r="F57" s="104">
        <f>F$54</f>
        <v>1</v>
      </c>
      <c r="G57" s="78">
        <f>IF(B57=0,1,0)</f>
        <v>1</v>
      </c>
      <c r="H57" s="79">
        <f t="shared" si="11"/>
        <v>1</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f>Declaration!D81</f>
        <v>0</v>
      </c>
      <c r="C58" s="99" t="str">
        <f t="shared" ca="1" si="10"/>
        <v>Answer if you have implemented due diligence measures for responsible sourcing on Declaration tab cell D81</v>
      </c>
      <c r="D58" s="105" t="str">
        <f>IF(H58=1,"Click here to answer question (D)","")</f>
        <v>Click here to answer question (D)</v>
      </c>
      <c r="E58" s="81" t="s">
        <v>1307</v>
      </c>
      <c r="F58" s="104">
        <f>F$54</f>
        <v>1</v>
      </c>
      <c r="G58" s="78">
        <f>IF(B58=0,1,0)</f>
        <v>1</v>
      </c>
      <c r="H58" s="79">
        <f t="shared" si="11"/>
        <v>1</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f>Declaration!D83</f>
        <v>0</v>
      </c>
      <c r="C59" s="99" t="str">
        <f t="shared" ca="1" si="10"/>
        <v>Answer if you request your suppliers to fill out this Conflict Minerals Reporting Template on Declaration tab cell D83</v>
      </c>
      <c r="D59" s="105" t="str">
        <f>IF(H59=1,"Click here to answer question (E)","")</f>
        <v>Click here to answer question (E)</v>
      </c>
      <c r="E59" s="81" t="s">
        <v>1307</v>
      </c>
      <c r="F59" s="104">
        <f>F$54</f>
        <v>1</v>
      </c>
      <c r="G59" s="78">
        <f>IF(B59=0,1,0)</f>
        <v>1</v>
      </c>
      <c r="H59" s="79">
        <f t="shared" si="11"/>
        <v>1</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f>Declaration!D85</f>
        <v>0</v>
      </c>
      <c r="C60" s="99" t="str">
        <f t="shared" ca="1" si="10"/>
        <v>Answer if you verify responses from your suppliers against your company's expectations on Declaration tab cell D85</v>
      </c>
      <c r="D60" s="105" t="str">
        <f>IF(H60=1,"Click here to answer question (F)","")</f>
        <v>Click here to answer question (F)</v>
      </c>
      <c r="E60" s="81" t="s">
        <v>1307</v>
      </c>
      <c r="F60" s="104">
        <f>F$54</f>
        <v>1</v>
      </c>
      <c r="G60" s="78">
        <f>IF(B60=0,1,0)</f>
        <v>1</v>
      </c>
      <c r="H60" s="79">
        <f t="shared" si="11"/>
        <v>1</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f>Declaration!D87</f>
        <v>0</v>
      </c>
      <c r="C62" s="99" t="str">
        <f t="shared" ref="C62:C68" ca="1" si="13">IF(H62=1,J62,I62)</f>
        <v>Answer if your verification process includes corrective action management on Declaration tab cell D87</v>
      </c>
      <c r="D62" s="105" t="str">
        <f>IF(H62=1,"Click here to answer question (G)","")</f>
        <v>Click here to answer question (G)</v>
      </c>
      <c r="E62" s="81" t="s">
        <v>1307</v>
      </c>
      <c r="F62" s="104">
        <f>F$54</f>
        <v>1</v>
      </c>
      <c r="G62" s="78">
        <f>IF(B62=0,1,0)</f>
        <v>1</v>
      </c>
      <c r="H62" s="79">
        <f t="shared" ref="H62:H69" si="14">F62*G62</f>
        <v>1</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f>Declaration!D89</f>
        <v>0</v>
      </c>
      <c r="C63" s="99" t="str">
        <f t="shared" ca="1" si="13"/>
        <v>Answer if you are subject to the SEC Disclosure requirement, the EU regulation or both on Declaration tab cell D89</v>
      </c>
      <c r="D63" s="105" t="str">
        <f>IF(H63=1,"Click here to answer question (H)","")</f>
        <v>Click here to answer question (H)</v>
      </c>
      <c r="E63" s="81" t="s">
        <v>1307</v>
      </c>
      <c r="F63" s="104">
        <f>F$54</f>
        <v>1</v>
      </c>
      <c r="G63" s="78">
        <f>IF(B63=0,1,0)</f>
        <v>1</v>
      </c>
      <c r="H63" s="79">
        <f t="shared" si="14"/>
        <v>1</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Provide list of tantalum smelters contributing material to supply chain on Smelter List tab</v>
      </c>
      <c r="D65" s="105" t="str">
        <f>IF(H65=0,"","Click here to provide smelter information")</f>
        <v>Click here to provide smelter information</v>
      </c>
      <c r="E65" s="81" t="s">
        <v>1307</v>
      </c>
      <c r="F65" s="104">
        <f>F24</f>
        <v>1</v>
      </c>
      <c r="G65" s="78">
        <f>IF(AND(COUNTIF(SmelterIdetifiedForMetal,"Tantalum")&gt;0,COUNTIF('Smelter List'!AB$5:AB$2504,"Tantalum?*")&gt;0),0,1)</f>
        <v>1</v>
      </c>
      <c r="H65" s="79">
        <f t="shared" si="14"/>
        <v>1</v>
      </c>
      <c r="I65" s="170" t="str">
        <f ca="1">OFFSET(L!$C$1,MATCH("Checker"&amp;"Comp",L!$A:$A,0)-1,SL,,)</f>
        <v>Complete</v>
      </c>
      <c r="J65" s="22" t="str">
        <f ca="1">OFFSET(L!$C$1,MATCH("Checker"&amp;ADDRESS(ROW(),COLUMN(),4),L!$A:$A,0)-1,SL,,)</f>
        <v>Provide list of tantalum smelters contributing material to supply chain on Smelter List tab</v>
      </c>
      <c r="K65" s="177">
        <f>IF(H14+H19&gt;0,1,0)</f>
        <v>1</v>
      </c>
      <c r="L65" s="22" t="e">
        <f ca="1">OFFSET(L!$C$1,MATCH("Checker"&amp;ADDRESS(ROW(),COLUMN(),4),L!$A:$A,0)-1,SL,,)</f>
        <v>#N/A</v>
      </c>
    </row>
    <row r="66" spans="1:12" ht="39">
      <c r="A66" s="99" t="s">
        <v>1865</v>
      </c>
      <c r="B66" s="99"/>
      <c r="C66" s="99" t="str">
        <f t="shared" ca="1" si="13"/>
        <v>Provide list of tin smelters contributing material to supply chain on Smelter List tab</v>
      </c>
      <c r="D66" s="105" t="str">
        <f>IF(H66=0,"","Click here to provide smelter information")</f>
        <v>Click here to provide smelter information</v>
      </c>
      <c r="E66" s="81" t="s">
        <v>807</v>
      </c>
      <c r="F66" s="104">
        <f>F25</f>
        <v>1</v>
      </c>
      <c r="G66" s="78">
        <f>IF(AND(COUNTIF(SmelterIdetifiedForMetal,"Tin")&gt;0,COUNTIF('Smelter List'!AB$5:AB$2504,"Tin?*")&gt;0),0,1)</f>
        <v>1</v>
      </c>
      <c r="H66" s="79">
        <f t="shared" si="14"/>
        <v>1</v>
      </c>
      <c r="I66" s="170" t="str">
        <f ca="1">OFFSET(L!$C$1,MATCH("Checker"&amp;"Comp",L!$A:$A,0)-1,SL,,)</f>
        <v>Complete</v>
      </c>
      <c r="J66" s="22" t="str">
        <f ca="1">OFFSET(L!$C$1,MATCH("Checker"&amp;ADDRESS(ROW(),COLUMN(),4),L!$A:$A,0)-1,SL,,)</f>
        <v>Provide list of tin smelters contributing material to supply chain on Smelter List tab</v>
      </c>
      <c r="K66" s="177">
        <f>IF(H15+H20&gt;0,1,0)</f>
        <v>1</v>
      </c>
      <c r="L66" s="22" t="e">
        <f ca="1">OFFSET(L!$C$1,MATCH("Checker"&amp;ADDRESS(ROW(),COLUMN(),4),L!$A:$A,0)-1,SL,,)</f>
        <v>#N/A</v>
      </c>
    </row>
    <row r="67" spans="1:12" ht="39">
      <c r="A67" s="99" t="s">
        <v>1866</v>
      </c>
      <c r="B67" s="99"/>
      <c r="C67" s="99" t="str">
        <f t="shared" ca="1" si="13"/>
        <v>Provide list of gold smelters contributing material to supply chain on Smelter List tab</v>
      </c>
      <c r="D67" s="105" t="str">
        <f>IF(H67=0,"","Click here to provide smelter information")</f>
        <v>Click here to provide smelter information</v>
      </c>
      <c r="E67" s="81" t="s">
        <v>807</v>
      </c>
      <c r="F67" s="104">
        <f>F26</f>
        <v>1</v>
      </c>
      <c r="G67" s="78">
        <f>IF(AND(COUNTIF(SmelterIdetifiedForMetal,"Gold")&gt;0,COUNTIF('Smelter List'!AB$5:AB$2504,"Gold?*")&gt;0),0,1)</f>
        <v>1</v>
      </c>
      <c r="H67" s="79">
        <f t="shared" si="14"/>
        <v>1</v>
      </c>
      <c r="I67" s="170" t="str">
        <f ca="1">OFFSET(L!$C$1,MATCH("Checker"&amp;"Comp",L!$A:$A,0)-1,SL,,)</f>
        <v>Complete</v>
      </c>
      <c r="J67" s="22" t="str">
        <f ca="1">OFFSET(L!$C$1,MATCH("Checker"&amp;ADDRESS(ROW(),COLUMN(),4),L!$A:$A,0)-1,SL,,)</f>
        <v>Provide list of gold smelters contributing material to supply chain on Smelter List tab</v>
      </c>
      <c r="K67" s="177">
        <f>IF(H16+H21&gt;0,1,0)</f>
        <v>1</v>
      </c>
      <c r="L67" s="22" t="e">
        <f ca="1">OFFSET(L!$C$1,MATCH("Checker"&amp;ADDRESS(ROW(),COLUMN(),4),L!$A:$A,0)-1,SL,,)</f>
        <v>#N/A</v>
      </c>
    </row>
    <row r="68" spans="1:12" ht="39">
      <c r="A68" s="99" t="s">
        <v>1867</v>
      </c>
      <c r="B68" s="99"/>
      <c r="C68" s="99" t="str">
        <f t="shared" ca="1" si="13"/>
        <v>Provide list of tungsten smelters contributing material to supply chain on Smelter List tab</v>
      </c>
      <c r="D68" s="105" t="str">
        <f>IF(H68=0,"","Click here to provide smelter information")</f>
        <v>Click here to provide smelter information</v>
      </c>
      <c r="E68" s="81" t="s">
        <v>807</v>
      </c>
      <c r="F68" s="104">
        <f>F27</f>
        <v>1</v>
      </c>
      <c r="G68" s="78">
        <f>IF(AND(COUNTIF(SmelterIdetifiedForMetal,"Tungsten")&gt;0,COUNTIF('Smelter List'!AB$5:AB$2504,"Tungsten?*")&gt;0),0,1)</f>
        <v>1</v>
      </c>
      <c r="H68" s="79">
        <f t="shared" si="14"/>
        <v>1</v>
      </c>
      <c r="I68" s="170" t="str">
        <f ca="1">OFFSET(L!$C$1,MATCH("Checker"&amp;"Comp",L!$A:$A,0)-1,SL,,)</f>
        <v>Complete</v>
      </c>
      <c r="J68" s="22" t="str">
        <f ca="1">OFFSET(L!$C$1,MATCH("Checker"&amp;ADDRESS(ROW(),COLUMN(),4),L!$A:$A,0)-1,SL,,)</f>
        <v>Provide list of tungsten smelters contributing material to supply chain on Smelter List tab</v>
      </c>
      <c r="K68" s="177">
        <f>IF(H17+H22&gt;0,1,0)</f>
        <v>1</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52</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353" customWidth="1"/>
    <col min="2" max="2" width="39.875" style="354" customWidth="1"/>
    <col min="3" max="3" width="39.875" style="353" customWidth="1"/>
    <col min="4" max="4" width="58.875" style="353" customWidth="1"/>
    <col min="5" max="5" width="1.625" style="353" customWidth="1"/>
    <col min="6" max="6" width="9" style="350" customWidth="1"/>
    <col min="7" max="16384" width="8.875" style="351"/>
  </cols>
  <sheetData>
    <row r="1" spans="1:6" s="26" customFormat="1" ht="35.1" customHeight="1" thickTop="1">
      <c r="A1" s="457" t="str">
        <f ca="1">OFFSET(L!$C$1,MATCH("Product List"&amp;ADDRESS(ROW(),COLUMN(),4),L!$A:$A,0)-1,SL,,)</f>
        <v>Completion required only if reporting level "Product (or List of Products)" selected on the 'Declaration' worksheet.</v>
      </c>
      <c r="B1" s="458"/>
      <c r="C1" s="458"/>
      <c r="D1" s="458"/>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6" t="s">
        <v>898</v>
      </c>
      <c r="C4" s="456"/>
      <c r="D4" s="456"/>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7"/>
      <c r="C6" s="108"/>
      <c r="D6" s="108"/>
      <c r="E6" s="349"/>
    </row>
    <row r="7" spans="1:6" ht="15.75">
      <c r="A7" s="151"/>
      <c r="B7" s="347"/>
      <c r="C7" s="108"/>
      <c r="D7" s="108"/>
      <c r="E7" s="349"/>
    </row>
    <row r="8" spans="1:6" ht="15.75">
      <c r="A8" s="151"/>
      <c r="B8" s="347"/>
      <c r="C8" s="108"/>
      <c r="D8" s="108"/>
      <c r="E8" s="349"/>
    </row>
    <row r="9" spans="1:6" ht="15.75">
      <c r="A9" s="151"/>
      <c r="B9" s="347"/>
      <c r="C9" s="108"/>
      <c r="D9" s="108"/>
      <c r="E9" s="349"/>
    </row>
    <row r="10" spans="1:6" ht="15.75">
      <c r="A10" s="151"/>
      <c r="B10" s="347"/>
      <c r="C10" s="108"/>
      <c r="D10" s="108"/>
      <c r="E10" s="349"/>
    </row>
    <row r="11" spans="1:6" ht="15.75">
      <c r="A11" s="151"/>
      <c r="B11" s="347"/>
      <c r="C11" s="108"/>
      <c r="D11" s="108"/>
      <c r="E11" s="349"/>
    </row>
    <row r="12" spans="1:6" ht="15.75">
      <c r="A12" s="151"/>
      <c r="B12" s="347"/>
      <c r="C12" s="108"/>
      <c r="D12" s="108"/>
      <c r="E12" s="349"/>
    </row>
    <row r="13" spans="1:6" ht="15.75">
      <c r="A13" s="151"/>
      <c r="B13" s="347"/>
      <c r="C13" s="108"/>
      <c r="D13" s="108"/>
      <c r="E13" s="349"/>
    </row>
    <row r="14" spans="1:6" ht="15.75">
      <c r="A14" s="151"/>
      <c r="B14" s="347"/>
      <c r="C14" s="108"/>
      <c r="D14" s="108"/>
      <c r="E14" s="349"/>
    </row>
    <row r="15" spans="1:6" ht="15.75">
      <c r="A15" s="151"/>
      <c r="B15" s="347"/>
      <c r="C15" s="108"/>
      <c r="D15" s="108"/>
      <c r="E15" s="349"/>
    </row>
    <row r="16" spans="1:6" ht="15.75">
      <c r="A16" s="151"/>
      <c r="B16" s="347"/>
      <c r="C16" s="108"/>
      <c r="D16" s="108"/>
      <c r="E16" s="349"/>
    </row>
    <row r="17" spans="1:5" ht="15.75">
      <c r="A17" s="151"/>
      <c r="B17" s="347"/>
      <c r="C17" s="108"/>
      <c r="D17" s="108"/>
      <c r="E17" s="349"/>
    </row>
    <row r="18" spans="1:5" ht="15.75">
      <c r="A18" s="151"/>
      <c r="B18" s="347"/>
      <c r="C18" s="108"/>
      <c r="D18" s="108"/>
      <c r="E18" s="349"/>
    </row>
    <row r="19" spans="1:5" ht="15.75">
      <c r="A19" s="151"/>
      <c r="B19" s="347"/>
      <c r="C19" s="108"/>
      <c r="D19" s="108"/>
      <c r="E19" s="349"/>
    </row>
    <row r="20" spans="1:5" ht="15.75">
      <c r="A20" s="151"/>
      <c r="B20" s="347"/>
      <c r="C20" s="108"/>
      <c r="D20" s="108"/>
      <c r="E20" s="349"/>
    </row>
    <row r="21" spans="1:5" ht="15.75">
      <c r="A21" s="151"/>
      <c r="B21" s="347"/>
      <c r="C21" s="108"/>
      <c r="D21" s="108"/>
      <c r="E21" s="349"/>
    </row>
    <row r="22" spans="1:5" ht="15.75">
      <c r="A22" s="151"/>
      <c r="B22" s="347"/>
      <c r="C22" s="108"/>
      <c r="D22" s="108"/>
      <c r="E22" s="349"/>
    </row>
    <row r="23" spans="1:5" ht="15.75">
      <c r="A23" s="151"/>
      <c r="B23" s="347"/>
      <c r="C23" s="108"/>
      <c r="D23" s="108"/>
      <c r="E23" s="349"/>
    </row>
    <row r="24" spans="1:5" ht="15.75">
      <c r="A24" s="151"/>
      <c r="B24" s="347"/>
      <c r="C24" s="108"/>
      <c r="D24" s="108"/>
      <c r="E24" s="349"/>
    </row>
    <row r="25" spans="1:5" ht="15.75">
      <c r="A25" s="151"/>
      <c r="B25" s="347"/>
      <c r="C25" s="108"/>
      <c r="D25" s="108"/>
      <c r="E25" s="349"/>
    </row>
    <row r="26" spans="1:5" ht="15.75">
      <c r="A26" s="151"/>
      <c r="B26" s="347"/>
      <c r="C26" s="108"/>
      <c r="D26" s="108"/>
      <c r="E26" s="349"/>
    </row>
    <row r="27" spans="1:5" ht="15.75">
      <c r="A27" s="151"/>
      <c r="B27" s="347"/>
      <c r="C27" s="108"/>
      <c r="D27" s="108"/>
      <c r="E27" s="349"/>
    </row>
    <row r="28" spans="1:5" ht="15.75">
      <c r="A28" s="151"/>
      <c r="B28" s="347"/>
      <c r="C28" s="108"/>
      <c r="D28" s="108"/>
      <c r="E28" s="349"/>
    </row>
    <row r="29" spans="1:5" ht="15.75">
      <c r="A29" s="151"/>
      <c r="B29" s="347"/>
      <c r="C29" s="108"/>
      <c r="D29" s="108"/>
      <c r="E29" s="349"/>
    </row>
    <row r="30" spans="1:5" ht="15.75">
      <c r="A30" s="151"/>
      <c r="B30" s="347"/>
      <c r="C30" s="108"/>
      <c r="D30" s="108"/>
      <c r="E30" s="349"/>
    </row>
    <row r="31" spans="1:5" ht="15.75">
      <c r="A31" s="151"/>
      <c r="B31" s="347"/>
      <c r="C31" s="108"/>
      <c r="D31" s="108"/>
      <c r="E31" s="349"/>
    </row>
    <row r="32" spans="1:5" ht="15.75">
      <c r="A32" s="151"/>
      <c r="B32" s="347"/>
      <c r="C32" s="108"/>
      <c r="D32" s="108"/>
      <c r="E32" s="349"/>
    </row>
    <row r="33" spans="1:5" ht="15.75">
      <c r="A33" s="151"/>
      <c r="B33" s="347"/>
      <c r="C33" s="108"/>
      <c r="D33" s="108"/>
      <c r="E33" s="349"/>
    </row>
    <row r="34" spans="1:5" ht="15.75">
      <c r="A34" s="151"/>
      <c r="B34" s="347"/>
      <c r="C34" s="108"/>
      <c r="D34" s="108"/>
      <c r="E34" s="349"/>
    </row>
    <row r="35" spans="1:5" ht="15.75">
      <c r="A35" s="151"/>
      <c r="B35" s="347"/>
      <c r="C35" s="108"/>
      <c r="D35" s="108"/>
      <c r="E35" s="349"/>
    </row>
    <row r="36" spans="1:5" ht="15.75">
      <c r="A36" s="151"/>
      <c r="B36" s="347"/>
      <c r="C36" s="108"/>
      <c r="D36" s="108"/>
      <c r="E36" s="349"/>
    </row>
    <row r="37" spans="1:5" ht="15.75">
      <c r="A37" s="151"/>
      <c r="B37" s="347"/>
      <c r="C37" s="108"/>
      <c r="D37" s="108"/>
      <c r="E37" s="349"/>
    </row>
    <row r="38" spans="1:5" ht="15.75">
      <c r="A38" s="151"/>
      <c r="B38" s="347"/>
      <c r="C38" s="108"/>
      <c r="D38" s="108"/>
      <c r="E38" s="349"/>
    </row>
    <row r="39" spans="1:5" ht="15.75">
      <c r="A39" s="151"/>
      <c r="B39" s="347"/>
      <c r="C39" s="108"/>
      <c r="D39" s="108"/>
      <c r="E39" s="349"/>
    </row>
    <row r="40" spans="1:5" ht="15.75">
      <c r="A40" s="151"/>
      <c r="B40" s="347"/>
      <c r="C40" s="108"/>
      <c r="D40" s="108"/>
      <c r="E40" s="349"/>
    </row>
    <row r="41" spans="1:5" ht="15.75">
      <c r="A41" s="151"/>
      <c r="B41" s="347"/>
      <c r="C41" s="108"/>
      <c r="D41" s="108"/>
      <c r="E41" s="349"/>
    </row>
    <row r="42" spans="1:5" ht="15.75">
      <c r="A42" s="151"/>
      <c r="B42" s="347"/>
      <c r="C42" s="108"/>
      <c r="D42" s="108"/>
      <c r="E42" s="349"/>
    </row>
    <row r="43" spans="1:5" ht="15.75">
      <c r="A43" s="151"/>
      <c r="B43" s="347"/>
      <c r="C43" s="108"/>
      <c r="D43" s="108"/>
      <c r="E43" s="349"/>
    </row>
    <row r="44" spans="1:5" ht="15.75">
      <c r="A44" s="151"/>
      <c r="B44" s="347"/>
      <c r="C44" s="108"/>
      <c r="D44" s="108"/>
      <c r="E44" s="349"/>
    </row>
    <row r="45" spans="1:5" ht="15.75">
      <c r="A45" s="151"/>
      <c r="B45" s="347"/>
      <c r="C45" s="108"/>
      <c r="D45" s="108"/>
      <c r="E45" s="349"/>
    </row>
    <row r="46" spans="1:5" ht="15.75">
      <c r="A46" s="151"/>
      <c r="B46" s="347"/>
      <c r="C46" s="108"/>
      <c r="D46" s="108"/>
      <c r="E46" s="349"/>
    </row>
    <row r="47" spans="1:5" ht="15.75">
      <c r="A47" s="151"/>
      <c r="B47" s="347"/>
      <c r="C47" s="108"/>
      <c r="D47" s="108"/>
      <c r="E47" s="349"/>
    </row>
    <row r="48" spans="1:5" ht="15.75">
      <c r="A48" s="151"/>
      <c r="B48" s="347"/>
      <c r="C48" s="108"/>
      <c r="D48" s="108"/>
      <c r="E48" s="349"/>
    </row>
    <row r="49" spans="1:5" ht="15.75">
      <c r="A49" s="151"/>
      <c r="B49" s="347"/>
      <c r="C49" s="108"/>
      <c r="D49" s="108"/>
      <c r="E49" s="349"/>
    </row>
    <row r="50" spans="1:5" ht="15.75">
      <c r="A50" s="151"/>
      <c r="B50" s="347"/>
      <c r="C50" s="108"/>
      <c r="D50" s="108"/>
      <c r="E50" s="349"/>
    </row>
    <row r="51" spans="1:5" ht="15.75">
      <c r="A51" s="151"/>
      <c r="B51" s="347"/>
      <c r="C51" s="108"/>
      <c r="D51" s="108"/>
      <c r="E51" s="349"/>
    </row>
    <row r="52" spans="1:5" ht="15.75">
      <c r="A52" s="151"/>
      <c r="B52" s="347"/>
      <c r="C52" s="108"/>
      <c r="D52" s="108"/>
      <c r="E52" s="349"/>
    </row>
    <row r="53" spans="1:5" ht="15.75">
      <c r="A53" s="151"/>
      <c r="B53" s="347"/>
      <c r="C53" s="108"/>
      <c r="D53" s="108"/>
      <c r="E53" s="349"/>
    </row>
    <row r="54" spans="1:5" ht="15.75">
      <c r="A54" s="151"/>
      <c r="B54" s="347"/>
      <c r="C54" s="108"/>
      <c r="D54" s="108"/>
      <c r="E54" s="349"/>
    </row>
    <row r="55" spans="1:5" ht="15.75">
      <c r="A55" s="151"/>
      <c r="B55" s="347"/>
      <c r="C55" s="108"/>
      <c r="D55" s="108"/>
      <c r="E55" s="349"/>
    </row>
    <row r="56" spans="1:5" ht="15.75">
      <c r="A56" s="151"/>
      <c r="B56" s="347"/>
      <c r="C56" s="108"/>
      <c r="D56" s="108"/>
      <c r="E56" s="349"/>
    </row>
    <row r="57" spans="1:5" ht="15.75">
      <c r="A57" s="151"/>
      <c r="B57" s="347"/>
      <c r="C57" s="108"/>
      <c r="D57" s="108"/>
      <c r="E57" s="349"/>
    </row>
    <row r="58" spans="1:5" ht="15.75">
      <c r="A58" s="151"/>
      <c r="B58" s="347"/>
      <c r="C58" s="108"/>
      <c r="D58" s="108"/>
      <c r="E58" s="349"/>
    </row>
    <row r="59" spans="1:5" ht="15.75">
      <c r="A59" s="151"/>
      <c r="B59" s="347"/>
      <c r="C59" s="108"/>
      <c r="D59" s="108"/>
      <c r="E59" s="349"/>
    </row>
    <row r="60" spans="1:5" ht="15.75">
      <c r="A60" s="151"/>
      <c r="B60" s="347"/>
      <c r="C60" s="108"/>
      <c r="D60" s="108"/>
      <c r="E60" s="349"/>
    </row>
    <row r="61" spans="1:5" ht="15.75">
      <c r="A61" s="151"/>
      <c r="B61" s="347"/>
      <c r="C61" s="108"/>
      <c r="D61" s="108"/>
      <c r="E61" s="349"/>
    </row>
    <row r="62" spans="1:5" ht="15.75">
      <c r="A62" s="151"/>
      <c r="B62" s="347"/>
      <c r="C62" s="108"/>
      <c r="D62" s="108"/>
      <c r="E62" s="349"/>
    </row>
    <row r="63" spans="1:5" ht="15.75">
      <c r="A63" s="151"/>
      <c r="B63" s="347"/>
      <c r="C63" s="108"/>
      <c r="D63" s="108"/>
      <c r="E63" s="349"/>
    </row>
    <row r="64" spans="1:5" ht="15.75">
      <c r="A64" s="151"/>
      <c r="B64" s="347"/>
      <c r="C64" s="108"/>
      <c r="D64" s="108"/>
      <c r="E64" s="349"/>
    </row>
    <row r="65" spans="1:5" ht="15.75">
      <c r="A65" s="151"/>
      <c r="B65" s="347"/>
      <c r="C65" s="108"/>
      <c r="D65" s="108"/>
      <c r="E65" s="349"/>
    </row>
    <row r="66" spans="1:5" ht="15.75">
      <c r="A66" s="151"/>
      <c r="B66" s="347"/>
      <c r="C66" s="108"/>
      <c r="D66" s="108"/>
      <c r="E66" s="349"/>
    </row>
    <row r="67" spans="1:5" ht="15.75">
      <c r="A67" s="151"/>
      <c r="B67" s="347"/>
      <c r="C67" s="108"/>
      <c r="D67" s="108"/>
      <c r="E67" s="349"/>
    </row>
    <row r="68" spans="1:5" ht="15.75">
      <c r="A68" s="151"/>
      <c r="B68" s="347"/>
      <c r="C68" s="108"/>
      <c r="D68" s="108"/>
      <c r="E68" s="349"/>
    </row>
    <row r="69" spans="1:5" ht="15.75">
      <c r="A69" s="151"/>
      <c r="B69" s="347"/>
      <c r="C69" s="108"/>
      <c r="D69" s="108"/>
      <c r="E69" s="349"/>
    </row>
    <row r="70" spans="1:5" ht="15.75">
      <c r="A70" s="151"/>
      <c r="B70" s="347"/>
      <c r="C70" s="108"/>
      <c r="D70" s="108"/>
      <c r="E70" s="349"/>
    </row>
    <row r="71" spans="1:5" ht="15.75">
      <c r="A71" s="151"/>
      <c r="B71" s="347"/>
      <c r="C71" s="108"/>
      <c r="D71" s="108"/>
      <c r="E71" s="349"/>
    </row>
    <row r="72" spans="1:5" ht="15.75">
      <c r="A72" s="151"/>
      <c r="B72" s="347"/>
      <c r="C72" s="108"/>
      <c r="D72" s="108"/>
      <c r="E72" s="349"/>
    </row>
    <row r="73" spans="1:5" ht="15.75">
      <c r="A73" s="151"/>
      <c r="B73" s="347"/>
      <c r="C73" s="108"/>
      <c r="D73" s="108"/>
      <c r="E73" s="349"/>
    </row>
    <row r="74" spans="1:5" ht="15.75">
      <c r="A74" s="151"/>
      <c r="B74" s="347"/>
      <c r="C74" s="108"/>
      <c r="D74" s="108"/>
      <c r="E74" s="349"/>
    </row>
    <row r="75" spans="1:5" ht="15.75">
      <c r="A75" s="151"/>
      <c r="B75" s="347"/>
      <c r="C75" s="108"/>
      <c r="D75" s="108"/>
      <c r="E75" s="349"/>
    </row>
    <row r="76" spans="1:5" ht="15.75">
      <c r="A76" s="151"/>
      <c r="B76" s="347"/>
      <c r="C76" s="108"/>
      <c r="D76" s="108"/>
      <c r="E76" s="349"/>
    </row>
    <row r="77" spans="1:5" ht="15.75">
      <c r="A77" s="151"/>
      <c r="B77" s="347"/>
      <c r="C77" s="108"/>
      <c r="D77" s="108"/>
      <c r="E77" s="349"/>
    </row>
    <row r="78" spans="1:5" ht="15.75">
      <c r="A78" s="151"/>
      <c r="B78" s="347"/>
      <c r="C78" s="108"/>
      <c r="D78" s="108"/>
      <c r="E78" s="349"/>
    </row>
    <row r="79" spans="1:5" ht="15.75">
      <c r="A79" s="151"/>
      <c r="B79" s="347"/>
      <c r="C79" s="108"/>
      <c r="D79" s="108"/>
      <c r="E79" s="349"/>
    </row>
    <row r="80" spans="1:5" ht="15.75">
      <c r="A80" s="151"/>
      <c r="B80" s="347"/>
      <c r="C80" s="108"/>
      <c r="D80" s="108"/>
      <c r="E80" s="349"/>
    </row>
    <row r="81" spans="1:5" ht="15.75">
      <c r="A81" s="151"/>
      <c r="B81" s="347"/>
      <c r="C81" s="108"/>
      <c r="D81" s="108"/>
      <c r="E81" s="349"/>
    </row>
    <row r="82" spans="1:5" ht="15.75">
      <c r="A82" s="151"/>
      <c r="B82" s="347"/>
      <c r="C82" s="108"/>
      <c r="D82" s="108"/>
      <c r="E82" s="349"/>
    </row>
    <row r="83" spans="1:5" ht="15.75">
      <c r="A83" s="151"/>
      <c r="B83" s="347"/>
      <c r="C83" s="108"/>
      <c r="D83" s="108"/>
      <c r="E83" s="349"/>
    </row>
    <row r="84" spans="1:5" ht="15.75">
      <c r="A84" s="151"/>
      <c r="B84" s="347"/>
      <c r="C84" s="108"/>
      <c r="D84" s="108"/>
      <c r="E84" s="349"/>
    </row>
    <row r="85" spans="1:5" ht="15.75">
      <c r="A85" s="151"/>
      <c r="B85" s="347"/>
      <c r="C85" s="108"/>
      <c r="D85" s="108"/>
      <c r="E85" s="349"/>
    </row>
    <row r="86" spans="1:5" ht="15.75">
      <c r="A86" s="151"/>
      <c r="B86" s="347"/>
      <c r="C86" s="108"/>
      <c r="D86" s="108"/>
      <c r="E86" s="349"/>
    </row>
    <row r="87" spans="1:5" ht="15.75">
      <c r="A87" s="151"/>
      <c r="B87" s="347"/>
      <c r="C87" s="108"/>
      <c r="D87" s="108"/>
      <c r="E87" s="349"/>
    </row>
    <row r="88" spans="1:5" ht="15.75">
      <c r="A88" s="151"/>
      <c r="B88" s="347"/>
      <c r="C88" s="108"/>
      <c r="D88" s="108"/>
      <c r="E88" s="349"/>
    </row>
    <row r="89" spans="1:5" ht="15.75">
      <c r="A89" s="151"/>
      <c r="B89" s="347"/>
      <c r="C89" s="108"/>
      <c r="D89" s="108"/>
      <c r="E89" s="349"/>
    </row>
    <row r="90" spans="1:5" ht="15.75">
      <c r="A90" s="151"/>
      <c r="B90" s="347"/>
      <c r="C90" s="108"/>
      <c r="D90" s="108"/>
      <c r="E90" s="349"/>
    </row>
    <row r="91" spans="1:5" ht="15.75">
      <c r="A91" s="151"/>
      <c r="B91" s="347"/>
      <c r="C91" s="108"/>
      <c r="D91" s="108"/>
      <c r="E91" s="349"/>
    </row>
    <row r="92" spans="1:5" ht="15.75">
      <c r="A92" s="151"/>
      <c r="B92" s="347"/>
      <c r="C92" s="108"/>
      <c r="D92" s="108"/>
      <c r="E92" s="349"/>
    </row>
    <row r="93" spans="1:5" ht="15.75">
      <c r="A93" s="151"/>
      <c r="B93" s="347"/>
      <c r="C93" s="108"/>
      <c r="D93" s="108"/>
      <c r="E93" s="349"/>
    </row>
    <row r="94" spans="1:5" ht="15.75">
      <c r="A94" s="151"/>
      <c r="B94" s="347"/>
      <c r="C94" s="108"/>
      <c r="D94" s="108"/>
      <c r="E94" s="349"/>
    </row>
    <row r="95" spans="1:5" ht="15.75">
      <c r="A95" s="151"/>
      <c r="B95" s="347"/>
      <c r="C95" s="108"/>
      <c r="D95" s="108"/>
      <c r="E95" s="349"/>
    </row>
    <row r="96" spans="1:5" ht="15.75">
      <c r="A96" s="151"/>
      <c r="B96" s="347"/>
      <c r="C96" s="108"/>
      <c r="D96" s="108"/>
      <c r="E96" s="349"/>
    </row>
    <row r="97" spans="1:5" ht="15.75">
      <c r="A97" s="151"/>
      <c r="B97" s="347"/>
      <c r="C97" s="108"/>
      <c r="D97" s="108"/>
      <c r="E97" s="349"/>
    </row>
    <row r="98" spans="1:5" ht="15.75">
      <c r="A98" s="151"/>
      <c r="B98" s="347"/>
      <c r="C98" s="108"/>
      <c r="D98" s="108"/>
      <c r="E98" s="349"/>
    </row>
    <row r="99" spans="1:5" ht="15.75">
      <c r="A99" s="151"/>
      <c r="B99" s="347"/>
      <c r="C99" s="108"/>
      <c r="D99" s="108"/>
      <c r="E99" s="349"/>
    </row>
    <row r="100" spans="1:5" ht="15.75">
      <c r="A100" s="151"/>
      <c r="B100" s="347"/>
      <c r="C100" s="108"/>
      <c r="D100" s="108"/>
      <c r="E100" s="349"/>
    </row>
    <row r="101" spans="1:5" ht="15.75">
      <c r="A101" s="151"/>
      <c r="B101" s="347"/>
      <c r="C101" s="108"/>
      <c r="D101" s="108"/>
      <c r="E101" s="349"/>
    </row>
    <row r="102" spans="1:5" ht="15.75">
      <c r="A102" s="151"/>
      <c r="B102" s="347"/>
      <c r="C102" s="108"/>
      <c r="D102" s="108"/>
      <c r="E102" s="349"/>
    </row>
    <row r="103" spans="1:5" ht="15.75">
      <c r="A103" s="151"/>
      <c r="B103" s="347"/>
      <c r="C103" s="108"/>
      <c r="D103" s="108"/>
      <c r="E103" s="349"/>
    </row>
    <row r="104" spans="1:5" ht="15.75">
      <c r="A104" s="151"/>
      <c r="B104" s="347"/>
      <c r="C104" s="108"/>
      <c r="D104" s="108"/>
      <c r="E104" s="349"/>
    </row>
    <row r="105" spans="1:5" ht="15.75">
      <c r="A105" s="151"/>
      <c r="B105" s="347"/>
      <c r="C105" s="108"/>
      <c r="D105" s="108"/>
      <c r="E105" s="349"/>
    </row>
    <row r="106" spans="1:5" ht="15.75">
      <c r="A106" s="151"/>
      <c r="B106" s="347"/>
      <c r="C106" s="108"/>
      <c r="D106" s="108"/>
      <c r="E106" s="349"/>
    </row>
    <row r="107" spans="1:5" ht="15.75">
      <c r="A107" s="151"/>
      <c r="B107" s="347"/>
      <c r="C107" s="108"/>
      <c r="D107" s="108"/>
      <c r="E107" s="349"/>
    </row>
    <row r="108" spans="1:5" ht="15.75">
      <c r="A108" s="151"/>
      <c r="B108" s="347"/>
      <c r="C108" s="108"/>
      <c r="D108" s="108"/>
      <c r="E108" s="349"/>
    </row>
    <row r="109" spans="1:5" ht="15.75">
      <c r="A109" s="151"/>
      <c r="B109" s="347"/>
      <c r="C109" s="108"/>
      <c r="D109" s="108"/>
      <c r="E109" s="349"/>
    </row>
    <row r="110" spans="1:5" ht="15.75">
      <c r="A110" s="151"/>
      <c r="B110" s="347"/>
      <c r="C110" s="108"/>
      <c r="D110" s="108"/>
      <c r="E110" s="349"/>
    </row>
    <row r="111" spans="1:5" ht="15.75">
      <c r="A111" s="151"/>
      <c r="B111" s="347"/>
      <c r="C111" s="108"/>
      <c r="D111" s="108"/>
      <c r="E111" s="349"/>
    </row>
    <row r="112" spans="1:5" ht="15.75">
      <c r="A112" s="151"/>
      <c r="B112" s="347"/>
      <c r="C112" s="108"/>
      <c r="D112" s="108"/>
      <c r="E112" s="349"/>
    </row>
    <row r="113" spans="1:5" ht="15.75">
      <c r="A113" s="151"/>
      <c r="B113" s="347"/>
      <c r="C113" s="108"/>
      <c r="D113" s="108"/>
      <c r="E113" s="349"/>
    </row>
    <row r="114" spans="1:5" ht="15.75">
      <c r="A114" s="151"/>
      <c r="B114" s="347"/>
      <c r="C114" s="108"/>
      <c r="D114" s="108"/>
      <c r="E114" s="349"/>
    </row>
    <row r="115" spans="1:5" ht="15.75">
      <c r="A115" s="151"/>
      <c r="B115" s="347"/>
      <c r="C115" s="108"/>
      <c r="D115" s="108"/>
      <c r="E115" s="349"/>
    </row>
    <row r="116" spans="1:5" ht="15.75">
      <c r="A116" s="151"/>
      <c r="B116" s="347"/>
      <c r="C116" s="108"/>
      <c r="D116" s="108"/>
      <c r="E116" s="349"/>
    </row>
    <row r="117" spans="1:5" ht="15.75">
      <c r="A117" s="151"/>
      <c r="B117" s="347"/>
      <c r="C117" s="108"/>
      <c r="D117" s="108"/>
      <c r="E117" s="349"/>
    </row>
    <row r="118" spans="1:5" ht="15.75">
      <c r="A118" s="151"/>
      <c r="B118" s="347"/>
      <c r="C118" s="108"/>
      <c r="D118" s="108"/>
      <c r="E118" s="349"/>
    </row>
    <row r="119" spans="1:5" ht="15.75">
      <c r="A119" s="151"/>
      <c r="B119" s="347"/>
      <c r="C119" s="108"/>
      <c r="D119" s="108"/>
      <c r="E119" s="349"/>
    </row>
    <row r="120" spans="1:5" ht="15.75">
      <c r="A120" s="151"/>
      <c r="B120" s="347"/>
      <c r="C120" s="108"/>
      <c r="D120" s="108"/>
      <c r="E120" s="349"/>
    </row>
    <row r="121" spans="1:5" ht="15.75">
      <c r="A121" s="151"/>
      <c r="B121" s="347"/>
      <c r="C121" s="108"/>
      <c r="D121" s="108"/>
      <c r="E121" s="349"/>
    </row>
    <row r="122" spans="1:5" ht="15.75">
      <c r="A122" s="151"/>
      <c r="B122" s="347"/>
      <c r="C122" s="108"/>
      <c r="D122" s="108"/>
      <c r="E122" s="349"/>
    </row>
    <row r="123" spans="1:5" ht="15.75">
      <c r="A123" s="151"/>
      <c r="B123" s="347"/>
      <c r="C123" s="108"/>
      <c r="D123" s="108"/>
      <c r="E123" s="349"/>
    </row>
    <row r="124" spans="1:5" ht="15.75">
      <c r="A124" s="151"/>
      <c r="B124" s="347"/>
      <c r="C124" s="108"/>
      <c r="D124" s="108"/>
      <c r="E124" s="349"/>
    </row>
    <row r="125" spans="1:5" ht="15.75">
      <c r="A125" s="151"/>
      <c r="B125" s="347"/>
      <c r="C125" s="108"/>
      <c r="D125" s="108"/>
      <c r="E125" s="349"/>
    </row>
    <row r="126" spans="1:5" ht="15.75">
      <c r="A126" s="151"/>
      <c r="B126" s="347"/>
      <c r="C126" s="108"/>
      <c r="D126" s="108"/>
      <c r="E126" s="349"/>
    </row>
    <row r="127" spans="1:5" ht="15.75">
      <c r="A127" s="151"/>
      <c r="B127" s="347"/>
      <c r="C127" s="108"/>
      <c r="D127" s="108"/>
      <c r="E127" s="349"/>
    </row>
    <row r="128" spans="1:5" ht="15.75">
      <c r="A128" s="151"/>
      <c r="B128" s="347"/>
      <c r="C128" s="108"/>
      <c r="D128" s="108"/>
      <c r="E128" s="349"/>
    </row>
    <row r="129" spans="1:5" ht="15.75">
      <c r="A129" s="151"/>
      <c r="B129" s="347"/>
      <c r="C129" s="108"/>
      <c r="D129" s="108"/>
      <c r="E129" s="349"/>
    </row>
    <row r="130" spans="1:5" ht="15.75">
      <c r="A130" s="151"/>
      <c r="B130" s="347"/>
      <c r="C130" s="108"/>
      <c r="D130" s="108"/>
      <c r="E130" s="349"/>
    </row>
    <row r="131" spans="1:5" ht="15.75">
      <c r="A131" s="151"/>
      <c r="B131" s="347"/>
      <c r="C131" s="108"/>
      <c r="D131" s="108"/>
      <c r="E131" s="349"/>
    </row>
    <row r="132" spans="1:5" ht="15.75">
      <c r="A132" s="151"/>
      <c r="B132" s="347"/>
      <c r="C132" s="108"/>
      <c r="D132" s="108"/>
      <c r="E132" s="349"/>
    </row>
    <row r="133" spans="1:5" ht="15.75">
      <c r="A133" s="151"/>
      <c r="B133" s="347"/>
      <c r="C133" s="108"/>
      <c r="D133" s="108"/>
      <c r="E133" s="349"/>
    </row>
    <row r="134" spans="1:5" ht="15.75">
      <c r="A134" s="151"/>
      <c r="B134" s="347"/>
      <c r="C134" s="108"/>
      <c r="D134" s="108"/>
      <c r="E134" s="349"/>
    </row>
    <row r="135" spans="1:5" ht="15.75">
      <c r="A135" s="151"/>
      <c r="B135" s="347"/>
      <c r="C135" s="108"/>
      <c r="D135" s="108"/>
      <c r="E135" s="349"/>
    </row>
    <row r="136" spans="1:5" ht="15.75">
      <c r="A136" s="151"/>
      <c r="B136" s="347"/>
      <c r="C136" s="108"/>
      <c r="D136" s="108"/>
      <c r="E136" s="349"/>
    </row>
    <row r="137" spans="1:5" ht="15.75">
      <c r="A137" s="151"/>
      <c r="B137" s="347"/>
      <c r="C137" s="108"/>
      <c r="D137" s="108"/>
      <c r="E137" s="349"/>
    </row>
    <row r="138" spans="1:5" ht="15.75">
      <c r="A138" s="151"/>
      <c r="B138" s="347"/>
      <c r="C138" s="108"/>
      <c r="D138" s="108"/>
      <c r="E138" s="349"/>
    </row>
    <row r="139" spans="1:5" ht="15.75">
      <c r="A139" s="151"/>
      <c r="B139" s="347"/>
      <c r="C139" s="108"/>
      <c r="D139" s="108"/>
      <c r="E139" s="349"/>
    </row>
    <row r="140" spans="1:5" ht="15.75">
      <c r="A140" s="151"/>
      <c r="B140" s="347"/>
      <c r="C140" s="108"/>
      <c r="D140" s="108"/>
      <c r="E140" s="349"/>
    </row>
    <row r="141" spans="1:5" ht="15.75">
      <c r="A141" s="151"/>
      <c r="B141" s="347"/>
      <c r="C141" s="108"/>
      <c r="D141" s="108"/>
      <c r="E141" s="349"/>
    </row>
    <row r="142" spans="1:5" ht="15.75">
      <c r="A142" s="151"/>
      <c r="B142" s="347"/>
      <c r="C142" s="108"/>
      <c r="D142" s="108"/>
      <c r="E142" s="349"/>
    </row>
    <row r="143" spans="1:5" ht="15.75">
      <c r="A143" s="151"/>
      <c r="B143" s="347"/>
      <c r="C143" s="108"/>
      <c r="D143" s="108"/>
      <c r="E143" s="349"/>
    </row>
    <row r="144" spans="1:5" ht="15.75">
      <c r="A144" s="151"/>
      <c r="B144" s="347"/>
      <c r="C144" s="108"/>
      <c r="D144" s="108"/>
      <c r="E144" s="349"/>
    </row>
    <row r="145" spans="1:5" ht="15.75">
      <c r="A145" s="151"/>
      <c r="B145" s="347"/>
      <c r="C145" s="108"/>
      <c r="D145" s="108"/>
      <c r="E145" s="349"/>
    </row>
    <row r="146" spans="1:5" ht="15.75">
      <c r="A146" s="151"/>
      <c r="B146" s="347"/>
      <c r="C146" s="108"/>
      <c r="D146" s="108"/>
      <c r="E146" s="349"/>
    </row>
    <row r="147" spans="1:5" ht="15.75">
      <c r="A147" s="151"/>
      <c r="B147" s="347"/>
      <c r="C147" s="108"/>
      <c r="D147" s="108"/>
      <c r="E147" s="349"/>
    </row>
    <row r="148" spans="1:5" ht="15.75">
      <c r="A148" s="151"/>
      <c r="B148" s="347"/>
      <c r="C148" s="108"/>
      <c r="D148" s="108"/>
      <c r="E148" s="349"/>
    </row>
    <row r="149" spans="1:5" ht="15.75">
      <c r="A149" s="151"/>
      <c r="B149" s="347"/>
      <c r="C149" s="108"/>
      <c r="D149" s="108"/>
      <c r="E149" s="349"/>
    </row>
    <row r="150" spans="1:5" ht="15.75">
      <c r="A150" s="151"/>
      <c r="B150" s="347"/>
      <c r="C150" s="108"/>
      <c r="D150" s="108"/>
      <c r="E150" s="349"/>
    </row>
    <row r="151" spans="1:5" ht="15.75">
      <c r="A151" s="151"/>
      <c r="B151" s="347"/>
      <c r="C151" s="108"/>
      <c r="D151" s="108"/>
      <c r="E151" s="349"/>
    </row>
    <row r="152" spans="1:5" ht="15.75">
      <c r="A152" s="151"/>
      <c r="B152" s="347"/>
      <c r="C152" s="108"/>
      <c r="D152" s="108"/>
      <c r="E152" s="349"/>
    </row>
    <row r="153" spans="1:5" ht="15.75">
      <c r="A153" s="151"/>
      <c r="B153" s="347"/>
      <c r="C153" s="108"/>
      <c r="D153" s="108"/>
      <c r="E153" s="349"/>
    </row>
    <row r="154" spans="1:5" ht="15.75">
      <c r="A154" s="151"/>
      <c r="B154" s="347"/>
      <c r="C154" s="108"/>
      <c r="D154" s="108"/>
      <c r="E154" s="349"/>
    </row>
    <row r="155" spans="1:5" ht="15.75">
      <c r="A155" s="151"/>
      <c r="B155" s="347"/>
      <c r="C155" s="108"/>
      <c r="D155" s="108"/>
      <c r="E155" s="349"/>
    </row>
    <row r="156" spans="1:5" ht="15.75">
      <c r="A156" s="151"/>
      <c r="B156" s="347"/>
      <c r="C156" s="108"/>
      <c r="D156" s="108"/>
      <c r="E156" s="349"/>
    </row>
    <row r="157" spans="1:5" ht="15.75">
      <c r="A157" s="151"/>
      <c r="B157" s="347"/>
      <c r="C157" s="108"/>
      <c r="D157" s="108"/>
      <c r="E157" s="349"/>
    </row>
    <row r="158" spans="1:5" ht="15.75">
      <c r="A158" s="151"/>
      <c r="B158" s="347"/>
      <c r="C158" s="108"/>
      <c r="D158" s="108"/>
      <c r="E158" s="349"/>
    </row>
    <row r="159" spans="1:5" ht="15.75">
      <c r="A159" s="151"/>
      <c r="B159" s="347"/>
      <c r="C159" s="108"/>
      <c r="D159" s="108"/>
      <c r="E159" s="349"/>
    </row>
    <row r="160" spans="1:5" ht="15.75">
      <c r="A160" s="151"/>
      <c r="B160" s="347"/>
      <c r="C160" s="108"/>
      <c r="D160" s="108"/>
      <c r="E160" s="349"/>
    </row>
    <row r="161" spans="1:5" ht="15.75">
      <c r="A161" s="151"/>
      <c r="B161" s="347"/>
      <c r="C161" s="108"/>
      <c r="D161" s="108"/>
      <c r="E161" s="349"/>
    </row>
    <row r="162" spans="1:5" ht="15.75">
      <c r="A162" s="151"/>
      <c r="B162" s="347"/>
      <c r="C162" s="108"/>
      <c r="D162" s="108"/>
      <c r="E162" s="349"/>
    </row>
    <row r="163" spans="1:5" ht="15.75">
      <c r="A163" s="151"/>
      <c r="B163" s="347"/>
      <c r="C163" s="108"/>
      <c r="D163" s="108"/>
      <c r="E163" s="349"/>
    </row>
    <row r="164" spans="1:5" ht="15.75">
      <c r="A164" s="151"/>
      <c r="B164" s="347"/>
      <c r="C164" s="108"/>
      <c r="D164" s="108"/>
      <c r="E164" s="349"/>
    </row>
    <row r="165" spans="1:5" ht="15.75">
      <c r="A165" s="151"/>
      <c r="B165" s="347"/>
      <c r="C165" s="108"/>
      <c r="D165" s="108"/>
      <c r="E165" s="349"/>
    </row>
    <row r="166" spans="1:5" ht="15.75">
      <c r="A166" s="151"/>
      <c r="B166" s="347"/>
      <c r="C166" s="108"/>
      <c r="D166" s="108"/>
      <c r="E166" s="349"/>
    </row>
    <row r="167" spans="1:5" ht="15.75">
      <c r="A167" s="151"/>
      <c r="B167" s="347"/>
      <c r="C167" s="108"/>
      <c r="D167" s="108"/>
      <c r="E167" s="349"/>
    </row>
    <row r="168" spans="1:5" ht="15.75">
      <c r="A168" s="151"/>
      <c r="B168" s="347"/>
      <c r="C168" s="108"/>
      <c r="D168" s="108"/>
      <c r="E168" s="349"/>
    </row>
    <row r="169" spans="1:5" ht="15.75">
      <c r="A169" s="151"/>
      <c r="B169" s="347"/>
      <c r="C169" s="108"/>
      <c r="D169" s="108"/>
      <c r="E169" s="349"/>
    </row>
    <row r="170" spans="1:5" ht="15.75">
      <c r="A170" s="151"/>
      <c r="B170" s="347"/>
      <c r="C170" s="108"/>
      <c r="D170" s="108"/>
      <c r="E170" s="349"/>
    </row>
    <row r="171" spans="1:5" ht="15.75">
      <c r="A171" s="151"/>
      <c r="B171" s="347"/>
      <c r="C171" s="108"/>
      <c r="D171" s="108"/>
      <c r="E171" s="349"/>
    </row>
    <row r="172" spans="1:5" ht="15.75">
      <c r="A172" s="151"/>
      <c r="B172" s="347"/>
      <c r="C172" s="108"/>
      <c r="D172" s="108"/>
      <c r="E172" s="349"/>
    </row>
    <row r="173" spans="1:5" ht="15.75">
      <c r="A173" s="151"/>
      <c r="B173" s="347"/>
      <c r="C173" s="108"/>
      <c r="D173" s="108"/>
      <c r="E173" s="349"/>
    </row>
    <row r="174" spans="1:5" ht="15.75">
      <c r="A174" s="151"/>
      <c r="B174" s="347"/>
      <c r="C174" s="108"/>
      <c r="D174" s="108"/>
      <c r="E174" s="349"/>
    </row>
    <row r="175" spans="1:5" ht="15.75">
      <c r="A175" s="151"/>
      <c r="B175" s="347"/>
      <c r="C175" s="108"/>
      <c r="D175" s="108"/>
      <c r="E175" s="349"/>
    </row>
    <row r="176" spans="1:5" ht="15.75">
      <c r="A176" s="151"/>
      <c r="B176" s="347"/>
      <c r="C176" s="108"/>
      <c r="D176" s="108"/>
      <c r="E176" s="349"/>
    </row>
    <row r="177" spans="1:5" ht="15.75">
      <c r="A177" s="151"/>
      <c r="B177" s="347"/>
      <c r="C177" s="108"/>
      <c r="D177" s="108"/>
      <c r="E177" s="349"/>
    </row>
    <row r="178" spans="1:5" ht="15.75">
      <c r="A178" s="151"/>
      <c r="B178" s="347"/>
      <c r="C178" s="108"/>
      <c r="D178" s="108"/>
      <c r="E178" s="349"/>
    </row>
    <row r="179" spans="1:5" ht="15.75">
      <c r="A179" s="151"/>
      <c r="B179" s="347"/>
      <c r="C179" s="108"/>
      <c r="D179" s="108"/>
      <c r="E179" s="349"/>
    </row>
    <row r="180" spans="1:5" ht="15.75">
      <c r="A180" s="151"/>
      <c r="B180" s="347"/>
      <c r="C180" s="108"/>
      <c r="D180" s="108"/>
      <c r="E180" s="349"/>
    </row>
    <row r="181" spans="1:5" ht="15.75">
      <c r="A181" s="151"/>
      <c r="B181" s="347"/>
      <c r="C181" s="108"/>
      <c r="D181" s="108"/>
      <c r="E181" s="349"/>
    </row>
    <row r="182" spans="1:5" ht="15.75">
      <c r="A182" s="151"/>
      <c r="B182" s="347"/>
      <c r="C182" s="108"/>
      <c r="D182" s="108"/>
      <c r="E182" s="349"/>
    </row>
    <row r="183" spans="1:5" ht="15.75">
      <c r="A183" s="151"/>
      <c r="B183" s="347"/>
      <c r="C183" s="108"/>
      <c r="D183" s="108"/>
      <c r="E183" s="349"/>
    </row>
    <row r="184" spans="1:5" ht="15.75">
      <c r="A184" s="151"/>
      <c r="B184" s="347"/>
      <c r="C184" s="108"/>
      <c r="D184" s="108"/>
      <c r="E184" s="349"/>
    </row>
    <row r="185" spans="1:5" ht="15.75">
      <c r="A185" s="151"/>
      <c r="B185" s="347"/>
      <c r="C185" s="108"/>
      <c r="D185" s="108"/>
      <c r="E185" s="349"/>
    </row>
    <row r="186" spans="1:5" ht="15.75">
      <c r="A186" s="151"/>
      <c r="B186" s="347"/>
      <c r="C186" s="108"/>
      <c r="D186" s="108"/>
      <c r="E186" s="349"/>
    </row>
    <row r="187" spans="1:5" ht="15.75">
      <c r="A187" s="151"/>
      <c r="B187" s="347"/>
      <c r="C187" s="108"/>
      <c r="D187" s="108"/>
      <c r="E187" s="349"/>
    </row>
    <row r="188" spans="1:5" ht="15.75">
      <c r="A188" s="151"/>
      <c r="B188" s="347"/>
      <c r="C188" s="108"/>
      <c r="D188" s="108"/>
      <c r="E188" s="349"/>
    </row>
    <row r="189" spans="1:5" ht="15.75">
      <c r="A189" s="151"/>
      <c r="B189" s="347"/>
      <c r="C189" s="108"/>
      <c r="D189" s="108"/>
      <c r="E189" s="349"/>
    </row>
    <row r="190" spans="1:5" ht="15.75">
      <c r="A190" s="151"/>
      <c r="B190" s="347"/>
      <c r="C190" s="108"/>
      <c r="D190" s="108"/>
      <c r="E190" s="349"/>
    </row>
    <row r="191" spans="1:5" ht="15.75">
      <c r="A191" s="151"/>
      <c r="B191" s="347"/>
      <c r="C191" s="108"/>
      <c r="D191" s="108"/>
      <c r="E191" s="349"/>
    </row>
    <row r="192" spans="1:5" ht="15.75">
      <c r="A192" s="151"/>
      <c r="B192" s="347"/>
      <c r="C192" s="108"/>
      <c r="D192" s="108"/>
      <c r="E192" s="349"/>
    </row>
    <row r="193" spans="1:5" ht="15.75">
      <c r="A193" s="151"/>
      <c r="B193" s="347"/>
      <c r="C193" s="108"/>
      <c r="D193" s="108"/>
      <c r="E193" s="349"/>
    </row>
    <row r="194" spans="1:5" ht="15.75">
      <c r="A194" s="151"/>
      <c r="B194" s="347"/>
      <c r="C194" s="108"/>
      <c r="D194" s="108"/>
      <c r="E194" s="349"/>
    </row>
    <row r="195" spans="1:5" ht="15.75">
      <c r="A195" s="151"/>
      <c r="B195" s="347"/>
      <c r="C195" s="108"/>
      <c r="D195" s="108"/>
      <c r="E195" s="349"/>
    </row>
    <row r="196" spans="1:5" ht="15.75">
      <c r="A196" s="151"/>
      <c r="B196" s="347"/>
      <c r="C196" s="108"/>
      <c r="D196" s="108"/>
      <c r="E196" s="349"/>
    </row>
    <row r="197" spans="1:5" ht="15.75">
      <c r="A197" s="151"/>
      <c r="B197" s="347"/>
      <c r="C197" s="108"/>
      <c r="D197" s="108"/>
      <c r="E197" s="349"/>
    </row>
    <row r="198" spans="1:5" ht="15.75">
      <c r="A198" s="151"/>
      <c r="B198" s="347"/>
      <c r="C198" s="108"/>
      <c r="D198" s="108"/>
      <c r="E198" s="349"/>
    </row>
    <row r="199" spans="1:5" ht="15.75">
      <c r="A199" s="151"/>
      <c r="B199" s="347"/>
      <c r="C199" s="108"/>
      <c r="D199" s="108"/>
      <c r="E199" s="349"/>
    </row>
    <row r="200" spans="1:5" ht="15.75">
      <c r="A200" s="151"/>
      <c r="B200" s="347"/>
      <c r="C200" s="108"/>
      <c r="D200" s="108"/>
      <c r="E200" s="349"/>
    </row>
    <row r="201" spans="1:5" ht="15.75">
      <c r="A201" s="151"/>
      <c r="B201" s="347"/>
      <c r="C201" s="108"/>
      <c r="D201" s="108"/>
      <c r="E201" s="349"/>
    </row>
    <row r="202" spans="1:5" ht="15.75">
      <c r="A202" s="151"/>
      <c r="B202" s="347"/>
      <c r="C202" s="108"/>
      <c r="D202" s="108"/>
      <c r="E202" s="349"/>
    </row>
    <row r="203" spans="1:5" ht="15.75">
      <c r="A203" s="151"/>
      <c r="B203" s="347"/>
      <c r="C203" s="108"/>
      <c r="D203" s="108"/>
      <c r="E203" s="349"/>
    </row>
    <row r="204" spans="1:5" ht="15.75">
      <c r="A204" s="151"/>
      <c r="B204" s="347"/>
      <c r="C204" s="108"/>
      <c r="D204" s="108"/>
      <c r="E204" s="349"/>
    </row>
    <row r="205" spans="1:5" ht="15.75">
      <c r="A205" s="151"/>
      <c r="B205" s="347"/>
      <c r="C205" s="108"/>
      <c r="D205" s="108"/>
      <c r="E205" s="349"/>
    </row>
    <row r="206" spans="1:5" ht="15.75">
      <c r="A206" s="151"/>
      <c r="B206" s="347"/>
      <c r="C206" s="108"/>
      <c r="D206" s="108"/>
      <c r="E206" s="349"/>
    </row>
    <row r="207" spans="1:5" ht="15.75">
      <c r="A207" s="151"/>
      <c r="B207" s="347"/>
      <c r="C207" s="108"/>
      <c r="D207" s="108"/>
      <c r="E207" s="349"/>
    </row>
    <row r="208" spans="1:5" ht="15.75">
      <c r="A208" s="151"/>
      <c r="B208" s="347"/>
      <c r="C208" s="108"/>
      <c r="D208" s="108"/>
      <c r="E208" s="349"/>
    </row>
    <row r="209" spans="1:5" ht="15.75">
      <c r="A209" s="151"/>
      <c r="B209" s="347"/>
      <c r="C209" s="108"/>
      <c r="D209" s="108"/>
      <c r="E209" s="349"/>
    </row>
    <row r="210" spans="1:5" ht="15.75">
      <c r="A210" s="151"/>
      <c r="B210" s="347"/>
      <c r="C210" s="108"/>
      <c r="D210" s="108"/>
      <c r="E210" s="349"/>
    </row>
    <row r="211" spans="1:5" ht="15.75">
      <c r="A211" s="151"/>
      <c r="B211" s="347"/>
      <c r="C211" s="108"/>
      <c r="D211" s="108"/>
      <c r="E211" s="349"/>
    </row>
    <row r="212" spans="1:5" ht="15.75">
      <c r="A212" s="151"/>
      <c r="B212" s="347"/>
      <c r="C212" s="108"/>
      <c r="D212" s="108"/>
      <c r="E212" s="349"/>
    </row>
    <row r="213" spans="1:5" ht="15.75">
      <c r="A213" s="151"/>
      <c r="B213" s="347"/>
      <c r="C213" s="108"/>
      <c r="D213" s="108"/>
      <c r="E213" s="349"/>
    </row>
    <row r="214" spans="1:5" ht="15.75">
      <c r="A214" s="151"/>
      <c r="B214" s="347"/>
      <c r="C214" s="108"/>
      <c r="D214" s="108"/>
      <c r="E214" s="349"/>
    </row>
    <row r="215" spans="1:5" ht="15.75">
      <c r="A215" s="151"/>
      <c r="B215" s="347"/>
      <c r="C215" s="108"/>
      <c r="D215" s="108"/>
      <c r="E215" s="349"/>
    </row>
    <row r="216" spans="1:5" ht="15.75">
      <c r="A216" s="151"/>
      <c r="B216" s="347"/>
      <c r="C216" s="108"/>
      <c r="D216" s="108"/>
      <c r="E216" s="349"/>
    </row>
    <row r="217" spans="1:5" ht="15.75">
      <c r="A217" s="151"/>
      <c r="B217" s="347"/>
      <c r="C217" s="108"/>
      <c r="D217" s="108"/>
      <c r="E217" s="349"/>
    </row>
    <row r="218" spans="1:5" ht="15.75">
      <c r="A218" s="151"/>
      <c r="B218" s="347"/>
      <c r="C218" s="108"/>
      <c r="D218" s="108"/>
      <c r="E218" s="349"/>
    </row>
    <row r="219" spans="1:5" ht="15.75">
      <c r="A219" s="151"/>
      <c r="B219" s="347"/>
      <c r="C219" s="108"/>
      <c r="D219" s="108"/>
      <c r="E219" s="349"/>
    </row>
    <row r="220" spans="1:5" ht="15.75">
      <c r="A220" s="151"/>
      <c r="B220" s="347"/>
      <c r="C220" s="108"/>
      <c r="D220" s="108"/>
      <c r="E220" s="349"/>
    </row>
    <row r="221" spans="1:5" ht="15.75">
      <c r="A221" s="151"/>
      <c r="B221" s="347"/>
      <c r="C221" s="108"/>
      <c r="D221" s="108"/>
      <c r="E221" s="349"/>
    </row>
    <row r="222" spans="1:5" ht="15.75">
      <c r="A222" s="151"/>
      <c r="B222" s="347"/>
      <c r="C222" s="108"/>
      <c r="D222" s="108"/>
      <c r="E222" s="349"/>
    </row>
    <row r="223" spans="1:5" ht="15.75">
      <c r="A223" s="151"/>
      <c r="B223" s="347"/>
      <c r="C223" s="108"/>
      <c r="D223" s="108"/>
      <c r="E223" s="349"/>
    </row>
    <row r="224" spans="1:5" ht="15.75">
      <c r="A224" s="151"/>
      <c r="B224" s="347"/>
      <c r="C224" s="108"/>
      <c r="D224" s="108"/>
      <c r="E224" s="349"/>
    </row>
    <row r="225" spans="1:5" ht="15.75">
      <c r="A225" s="151"/>
      <c r="B225" s="347"/>
      <c r="C225" s="108"/>
      <c r="D225" s="108"/>
      <c r="E225" s="349"/>
    </row>
    <row r="226" spans="1:5" ht="15.75">
      <c r="A226" s="151"/>
      <c r="B226" s="347"/>
      <c r="C226" s="108"/>
      <c r="D226" s="108"/>
      <c r="E226" s="349"/>
    </row>
    <row r="227" spans="1:5" ht="15.75">
      <c r="A227" s="151"/>
      <c r="B227" s="347"/>
      <c r="C227" s="108"/>
      <c r="D227" s="108"/>
      <c r="E227" s="349"/>
    </row>
    <row r="228" spans="1:5" ht="15.75">
      <c r="A228" s="151"/>
      <c r="B228" s="347"/>
      <c r="C228" s="108"/>
      <c r="D228" s="108"/>
      <c r="E228" s="349"/>
    </row>
    <row r="229" spans="1:5" ht="15.75">
      <c r="A229" s="151"/>
      <c r="B229" s="347"/>
      <c r="C229" s="108"/>
      <c r="D229" s="108"/>
      <c r="E229" s="349"/>
    </row>
    <row r="230" spans="1:5" ht="15.75">
      <c r="A230" s="151"/>
      <c r="B230" s="347"/>
      <c r="C230" s="108"/>
      <c r="D230" s="108"/>
      <c r="E230" s="349"/>
    </row>
    <row r="231" spans="1:5" ht="15.75">
      <c r="A231" s="151"/>
      <c r="B231" s="347"/>
      <c r="C231" s="108"/>
      <c r="D231" s="108"/>
      <c r="E231" s="349"/>
    </row>
    <row r="232" spans="1:5" ht="15.75">
      <c r="A232" s="151"/>
      <c r="B232" s="347"/>
      <c r="C232" s="108"/>
      <c r="D232" s="108"/>
      <c r="E232" s="349"/>
    </row>
    <row r="233" spans="1:5" ht="15.75">
      <c r="A233" s="151"/>
      <c r="B233" s="347"/>
      <c r="C233" s="108"/>
      <c r="D233" s="108"/>
      <c r="E233" s="349"/>
    </row>
    <row r="234" spans="1:5" ht="15.75">
      <c r="A234" s="151"/>
      <c r="B234" s="347"/>
      <c r="C234" s="108"/>
      <c r="D234" s="108"/>
      <c r="E234" s="349"/>
    </row>
    <row r="235" spans="1:5" ht="15.75">
      <c r="A235" s="151"/>
      <c r="B235" s="347"/>
      <c r="C235" s="108"/>
      <c r="D235" s="108"/>
      <c r="E235" s="349"/>
    </row>
    <row r="236" spans="1:5" ht="15.75">
      <c r="A236" s="151"/>
      <c r="B236" s="347"/>
      <c r="C236" s="108"/>
      <c r="D236" s="108"/>
      <c r="E236" s="349"/>
    </row>
    <row r="237" spans="1:5" ht="15.75">
      <c r="A237" s="151"/>
      <c r="B237" s="347"/>
      <c r="C237" s="108"/>
      <c r="D237" s="108"/>
      <c r="E237" s="349"/>
    </row>
    <row r="238" spans="1:5" ht="15.75">
      <c r="A238" s="151"/>
      <c r="B238" s="347"/>
      <c r="C238" s="108"/>
      <c r="D238" s="108"/>
      <c r="E238" s="349"/>
    </row>
    <row r="239" spans="1:5" ht="15.75">
      <c r="A239" s="151"/>
      <c r="B239" s="347"/>
      <c r="C239" s="108"/>
      <c r="D239" s="108"/>
      <c r="E239" s="349"/>
    </row>
    <row r="240" spans="1:5" ht="15.75">
      <c r="A240" s="151"/>
      <c r="B240" s="347"/>
      <c r="C240" s="108"/>
      <c r="D240" s="108"/>
      <c r="E240" s="349"/>
    </row>
    <row r="241" spans="1:5" ht="15.75">
      <c r="A241" s="151"/>
      <c r="B241" s="347"/>
      <c r="C241" s="108"/>
      <c r="D241" s="108"/>
      <c r="E241" s="349"/>
    </row>
    <row r="242" spans="1:5" ht="15.75">
      <c r="A242" s="151"/>
      <c r="B242" s="347"/>
      <c r="C242" s="108"/>
      <c r="D242" s="108"/>
      <c r="E242" s="349"/>
    </row>
    <row r="243" spans="1:5" ht="15.75">
      <c r="A243" s="151"/>
      <c r="B243" s="347"/>
      <c r="C243" s="108"/>
      <c r="D243" s="108"/>
      <c r="E243" s="349"/>
    </row>
    <row r="244" spans="1:5" ht="15.75">
      <c r="A244" s="151"/>
      <c r="B244" s="347"/>
      <c r="C244" s="108"/>
      <c r="D244" s="108"/>
      <c r="E244" s="349"/>
    </row>
    <row r="245" spans="1:5" ht="15.75">
      <c r="A245" s="151"/>
      <c r="B245" s="347"/>
      <c r="C245" s="108"/>
      <c r="D245" s="108"/>
      <c r="E245" s="349"/>
    </row>
    <row r="246" spans="1:5" ht="15.75">
      <c r="A246" s="151"/>
      <c r="B246" s="347"/>
      <c r="C246" s="108"/>
      <c r="D246" s="108"/>
      <c r="E246" s="349"/>
    </row>
    <row r="247" spans="1:5" ht="15.75">
      <c r="A247" s="151"/>
      <c r="B247" s="347"/>
      <c r="C247" s="108"/>
      <c r="D247" s="108"/>
      <c r="E247" s="349"/>
    </row>
    <row r="248" spans="1:5" ht="15.75">
      <c r="A248" s="151"/>
      <c r="B248" s="347"/>
      <c r="C248" s="108"/>
      <c r="D248" s="108"/>
      <c r="E248" s="349"/>
    </row>
    <row r="249" spans="1:5" ht="15.75">
      <c r="A249" s="151"/>
      <c r="B249" s="347"/>
      <c r="C249" s="108"/>
      <c r="D249" s="108"/>
      <c r="E249" s="349"/>
    </row>
    <row r="250" spans="1:5" ht="15.75">
      <c r="A250" s="151"/>
      <c r="B250" s="347"/>
      <c r="C250" s="108"/>
      <c r="D250" s="108"/>
      <c r="E250" s="349"/>
    </row>
    <row r="251" spans="1:5" ht="15.75">
      <c r="A251" s="151"/>
      <c r="B251" s="347"/>
      <c r="C251" s="108"/>
      <c r="D251" s="108"/>
      <c r="E251" s="349"/>
    </row>
    <row r="252" spans="1:5" ht="15.75">
      <c r="A252" s="151"/>
      <c r="B252" s="347"/>
      <c r="C252" s="108"/>
      <c r="D252" s="108"/>
      <c r="E252" s="349"/>
    </row>
    <row r="253" spans="1:5" ht="15.75">
      <c r="A253" s="151"/>
      <c r="B253" s="347"/>
      <c r="C253" s="108"/>
      <c r="D253" s="108"/>
      <c r="E253" s="349"/>
    </row>
    <row r="254" spans="1:5" ht="15.75">
      <c r="A254" s="151"/>
      <c r="B254" s="347"/>
      <c r="C254" s="108"/>
      <c r="D254" s="108"/>
      <c r="E254" s="349"/>
    </row>
    <row r="255" spans="1:5" ht="15.75">
      <c r="A255" s="151"/>
      <c r="B255" s="347"/>
      <c r="C255" s="108"/>
      <c r="D255" s="108"/>
      <c r="E255" s="349"/>
    </row>
    <row r="256" spans="1:5" ht="15.75">
      <c r="A256" s="151"/>
      <c r="B256" s="347"/>
      <c r="C256" s="108"/>
      <c r="D256" s="108"/>
      <c r="E256" s="349"/>
    </row>
    <row r="257" spans="1:5" ht="15.75">
      <c r="A257" s="151"/>
      <c r="B257" s="347"/>
      <c r="C257" s="108"/>
      <c r="D257" s="108"/>
      <c r="E257" s="349"/>
    </row>
    <row r="258" spans="1:5" ht="15.75">
      <c r="A258" s="151"/>
      <c r="B258" s="347"/>
      <c r="C258" s="108"/>
      <c r="D258" s="108"/>
      <c r="E258" s="349"/>
    </row>
    <row r="259" spans="1:5" ht="15.75">
      <c r="A259" s="151"/>
      <c r="B259" s="347"/>
      <c r="C259" s="108"/>
      <c r="D259" s="108"/>
      <c r="E259" s="349"/>
    </row>
    <row r="260" spans="1:5" ht="15.75">
      <c r="A260" s="151"/>
      <c r="B260" s="347"/>
      <c r="C260" s="108"/>
      <c r="D260" s="108"/>
      <c r="E260" s="349"/>
    </row>
    <row r="261" spans="1:5" ht="15.75">
      <c r="A261" s="151"/>
      <c r="B261" s="347"/>
      <c r="C261" s="108"/>
      <c r="D261" s="108"/>
      <c r="E261" s="349"/>
    </row>
    <row r="262" spans="1:5" ht="15.75">
      <c r="A262" s="151"/>
      <c r="B262" s="347"/>
      <c r="C262" s="108"/>
      <c r="D262" s="108"/>
      <c r="E262" s="349"/>
    </row>
    <row r="263" spans="1:5" ht="15.75">
      <c r="A263" s="151"/>
      <c r="B263" s="347"/>
      <c r="C263" s="108"/>
      <c r="D263" s="108"/>
      <c r="E263" s="349"/>
    </row>
    <row r="264" spans="1:5" ht="15.75">
      <c r="A264" s="151"/>
      <c r="B264" s="347"/>
      <c r="C264" s="108"/>
      <c r="D264" s="108"/>
      <c r="E264" s="349"/>
    </row>
    <row r="265" spans="1:5" ht="15.75">
      <c r="A265" s="151"/>
      <c r="B265" s="347"/>
      <c r="C265" s="108"/>
      <c r="D265" s="108"/>
      <c r="E265" s="349"/>
    </row>
    <row r="266" spans="1:5" ht="15.75">
      <c r="A266" s="151"/>
      <c r="B266" s="347"/>
      <c r="C266" s="108"/>
      <c r="D266" s="108"/>
      <c r="E266" s="349"/>
    </row>
    <row r="267" spans="1:5" ht="15.75">
      <c r="A267" s="151"/>
      <c r="B267" s="347"/>
      <c r="C267" s="108"/>
      <c r="D267" s="108"/>
      <c r="E267" s="349"/>
    </row>
    <row r="268" spans="1:5" ht="15.75">
      <c r="A268" s="151"/>
      <c r="B268" s="347"/>
      <c r="C268" s="108"/>
      <c r="D268" s="108"/>
      <c r="E268" s="349"/>
    </row>
    <row r="269" spans="1:5" ht="15.75">
      <c r="A269" s="151"/>
      <c r="B269" s="347"/>
      <c r="C269" s="108"/>
      <c r="D269" s="108"/>
      <c r="E269" s="349"/>
    </row>
    <row r="270" spans="1:5" ht="15.75">
      <c r="A270" s="151"/>
      <c r="B270" s="347"/>
      <c r="C270" s="108"/>
      <c r="D270" s="108"/>
      <c r="E270" s="349"/>
    </row>
    <row r="271" spans="1:5" ht="15.75">
      <c r="A271" s="151"/>
      <c r="B271" s="347"/>
      <c r="C271" s="108"/>
      <c r="D271" s="108"/>
      <c r="E271" s="349"/>
    </row>
    <row r="272" spans="1:5" ht="15.75">
      <c r="A272" s="151"/>
      <c r="B272" s="347"/>
      <c r="C272" s="108"/>
      <c r="D272" s="108"/>
      <c r="E272" s="349"/>
    </row>
    <row r="273" spans="1:5" ht="15.75">
      <c r="A273" s="151"/>
      <c r="B273" s="347"/>
      <c r="C273" s="108"/>
      <c r="D273" s="108"/>
      <c r="E273" s="349"/>
    </row>
    <row r="274" spans="1:5" ht="15.75">
      <c r="A274" s="151"/>
      <c r="B274" s="347"/>
      <c r="C274" s="108"/>
      <c r="D274" s="108"/>
      <c r="E274" s="349"/>
    </row>
    <row r="275" spans="1:5" ht="15.75">
      <c r="A275" s="151"/>
      <c r="B275" s="347"/>
      <c r="C275" s="108"/>
      <c r="D275" s="108"/>
      <c r="E275" s="349"/>
    </row>
    <row r="276" spans="1:5" ht="15.75">
      <c r="A276" s="151"/>
      <c r="B276" s="347"/>
      <c r="C276" s="108"/>
      <c r="D276" s="108"/>
      <c r="E276" s="349"/>
    </row>
    <row r="277" spans="1:5" ht="15.75">
      <c r="A277" s="151"/>
      <c r="B277" s="347"/>
      <c r="C277" s="108"/>
      <c r="D277" s="108"/>
      <c r="E277" s="349"/>
    </row>
    <row r="278" spans="1:5" ht="15.75">
      <c r="A278" s="151"/>
      <c r="B278" s="347"/>
      <c r="C278" s="108"/>
      <c r="D278" s="108"/>
      <c r="E278" s="349"/>
    </row>
    <row r="279" spans="1:5" ht="15.75">
      <c r="A279" s="151"/>
      <c r="B279" s="347"/>
      <c r="C279" s="108"/>
      <c r="D279" s="108"/>
      <c r="E279" s="349"/>
    </row>
    <row r="280" spans="1:5" ht="15.75">
      <c r="A280" s="151"/>
      <c r="B280" s="347"/>
      <c r="C280" s="108"/>
      <c r="D280" s="108"/>
      <c r="E280" s="349"/>
    </row>
    <row r="281" spans="1:5" ht="15.75">
      <c r="A281" s="151"/>
      <c r="B281" s="347"/>
      <c r="C281" s="108"/>
      <c r="D281" s="108"/>
      <c r="E281" s="349"/>
    </row>
    <row r="282" spans="1:5" ht="15.75">
      <c r="A282" s="151"/>
      <c r="B282" s="347"/>
      <c r="C282" s="108"/>
      <c r="D282" s="108"/>
      <c r="E282" s="349"/>
    </row>
    <row r="283" spans="1:5" ht="15.75">
      <c r="A283" s="151"/>
      <c r="B283" s="347"/>
      <c r="C283" s="108"/>
      <c r="D283" s="108"/>
      <c r="E283" s="349"/>
    </row>
    <row r="284" spans="1:5" ht="15.75">
      <c r="A284" s="151"/>
      <c r="B284" s="347"/>
      <c r="C284" s="108"/>
      <c r="D284" s="108"/>
      <c r="E284" s="349"/>
    </row>
    <row r="285" spans="1:5" ht="15.75">
      <c r="A285" s="151"/>
      <c r="B285" s="347"/>
      <c r="C285" s="108"/>
      <c r="D285" s="108"/>
      <c r="E285" s="349"/>
    </row>
    <row r="286" spans="1:5" ht="15.75">
      <c r="A286" s="151"/>
      <c r="B286" s="347"/>
      <c r="C286" s="108"/>
      <c r="D286" s="108"/>
      <c r="E286" s="349"/>
    </row>
    <row r="287" spans="1:5" ht="15.75">
      <c r="A287" s="151"/>
      <c r="B287" s="347"/>
      <c r="C287" s="108"/>
      <c r="D287" s="108"/>
      <c r="E287" s="349"/>
    </row>
    <row r="288" spans="1:5" ht="15.75">
      <c r="A288" s="151"/>
      <c r="B288" s="347"/>
      <c r="C288" s="108"/>
      <c r="D288" s="108"/>
      <c r="E288" s="349"/>
    </row>
    <row r="289" spans="1:5" ht="15.75">
      <c r="A289" s="151"/>
      <c r="B289" s="347"/>
      <c r="C289" s="108"/>
      <c r="D289" s="108"/>
      <c r="E289" s="349"/>
    </row>
    <row r="290" spans="1:5" ht="15.75">
      <c r="A290" s="151"/>
      <c r="B290" s="347"/>
      <c r="C290" s="108"/>
      <c r="D290" s="108"/>
      <c r="E290" s="349"/>
    </row>
    <row r="291" spans="1:5" ht="15.75">
      <c r="A291" s="151"/>
      <c r="B291" s="347"/>
      <c r="C291" s="108"/>
      <c r="D291" s="108"/>
      <c r="E291" s="349"/>
    </row>
    <row r="292" spans="1:5" ht="15.75">
      <c r="A292" s="151"/>
      <c r="B292" s="347"/>
      <c r="C292" s="108"/>
      <c r="D292" s="108"/>
      <c r="E292" s="349"/>
    </row>
    <row r="293" spans="1:5" ht="15.75">
      <c r="A293" s="151"/>
      <c r="B293" s="347"/>
      <c r="C293" s="108"/>
      <c r="D293" s="108"/>
      <c r="E293" s="349"/>
    </row>
    <row r="294" spans="1:5" ht="15.75">
      <c r="A294" s="151"/>
      <c r="B294" s="347"/>
      <c r="C294" s="108"/>
      <c r="D294" s="108"/>
      <c r="E294" s="349"/>
    </row>
    <row r="295" spans="1:5" ht="15.75">
      <c r="A295" s="151"/>
      <c r="B295" s="347"/>
      <c r="C295" s="108"/>
      <c r="D295" s="108"/>
      <c r="E295" s="349"/>
    </row>
    <row r="296" spans="1:5" ht="15.75">
      <c r="A296" s="151"/>
      <c r="B296" s="347"/>
      <c r="C296" s="108"/>
      <c r="D296" s="108"/>
      <c r="E296" s="349"/>
    </row>
    <row r="297" spans="1:5" ht="15.75">
      <c r="A297" s="151"/>
      <c r="B297" s="347"/>
      <c r="C297" s="108"/>
      <c r="D297" s="108"/>
      <c r="E297" s="349"/>
    </row>
    <row r="298" spans="1:5" ht="15.75">
      <c r="A298" s="151"/>
      <c r="B298" s="347"/>
      <c r="C298" s="108"/>
      <c r="D298" s="108"/>
      <c r="E298" s="349"/>
    </row>
    <row r="299" spans="1:5" ht="15.75">
      <c r="A299" s="151"/>
      <c r="B299" s="347"/>
      <c r="C299" s="108"/>
      <c r="D299" s="108"/>
      <c r="E299" s="349"/>
    </row>
    <row r="300" spans="1:5" ht="15.75">
      <c r="A300" s="151"/>
      <c r="B300" s="347"/>
      <c r="C300" s="108"/>
      <c r="D300" s="108"/>
      <c r="E300" s="349"/>
    </row>
    <row r="301" spans="1:5" ht="15.75">
      <c r="A301" s="151"/>
      <c r="B301" s="347"/>
      <c r="C301" s="108"/>
      <c r="D301" s="108"/>
      <c r="E301" s="349"/>
    </row>
    <row r="302" spans="1:5" ht="15.75">
      <c r="A302" s="151"/>
      <c r="B302" s="347"/>
      <c r="C302" s="108"/>
      <c r="D302" s="108"/>
      <c r="E302" s="349"/>
    </row>
    <row r="303" spans="1:5" ht="15.75">
      <c r="A303" s="151"/>
      <c r="B303" s="347"/>
      <c r="C303" s="108"/>
      <c r="D303" s="108"/>
      <c r="E303" s="349"/>
    </row>
    <row r="304" spans="1:5" ht="15.75">
      <c r="A304" s="151"/>
      <c r="B304" s="347"/>
      <c r="C304" s="108"/>
      <c r="D304" s="108"/>
      <c r="E304" s="349"/>
    </row>
    <row r="305" spans="1:5" ht="15.75">
      <c r="A305" s="151"/>
      <c r="B305" s="347"/>
      <c r="C305" s="108"/>
      <c r="D305" s="108"/>
      <c r="E305" s="349"/>
    </row>
    <row r="306" spans="1:5" ht="15.75">
      <c r="A306" s="151"/>
      <c r="B306" s="347"/>
      <c r="C306" s="108"/>
      <c r="D306" s="108"/>
      <c r="E306" s="349"/>
    </row>
    <row r="307" spans="1:5" ht="15.75">
      <c r="A307" s="151"/>
      <c r="B307" s="347"/>
      <c r="C307" s="108"/>
      <c r="D307" s="108"/>
      <c r="E307" s="349"/>
    </row>
    <row r="308" spans="1:5" ht="15.75">
      <c r="A308" s="151"/>
      <c r="B308" s="347"/>
      <c r="C308" s="108"/>
      <c r="D308" s="108"/>
      <c r="E308" s="349"/>
    </row>
    <row r="309" spans="1:5" ht="15.75">
      <c r="A309" s="151"/>
      <c r="B309" s="347"/>
      <c r="C309" s="108"/>
      <c r="D309" s="108"/>
      <c r="E309" s="349"/>
    </row>
    <row r="310" spans="1:5" ht="15.75">
      <c r="A310" s="151"/>
      <c r="B310" s="347"/>
      <c r="C310" s="108"/>
      <c r="D310" s="108"/>
      <c r="E310" s="349"/>
    </row>
    <row r="311" spans="1:5" ht="15.75">
      <c r="A311" s="151"/>
      <c r="B311" s="347"/>
      <c r="C311" s="108"/>
      <c r="D311" s="108"/>
      <c r="E311" s="349"/>
    </row>
    <row r="312" spans="1:5" ht="15.75">
      <c r="A312" s="151"/>
      <c r="B312" s="347"/>
      <c r="C312" s="108"/>
      <c r="D312" s="108"/>
      <c r="E312" s="349"/>
    </row>
    <row r="313" spans="1:5" ht="15.75">
      <c r="A313" s="151"/>
      <c r="B313" s="347"/>
      <c r="C313" s="108"/>
      <c r="D313" s="108"/>
      <c r="E313" s="349"/>
    </row>
    <row r="314" spans="1:5" ht="15.75">
      <c r="A314" s="151"/>
      <c r="B314" s="347"/>
      <c r="C314" s="108"/>
      <c r="D314" s="108"/>
      <c r="E314" s="349"/>
    </row>
    <row r="315" spans="1:5" ht="15.75">
      <c r="A315" s="151"/>
      <c r="B315" s="347"/>
      <c r="C315" s="108"/>
      <c r="D315" s="108"/>
      <c r="E315" s="349"/>
    </row>
    <row r="316" spans="1:5" ht="15.75">
      <c r="A316" s="151"/>
      <c r="B316" s="347"/>
      <c r="C316" s="108"/>
      <c r="D316" s="108"/>
      <c r="E316" s="349"/>
    </row>
    <row r="317" spans="1:5" ht="15.75">
      <c r="A317" s="151"/>
      <c r="B317" s="347"/>
      <c r="C317" s="108"/>
      <c r="D317" s="108"/>
      <c r="E317" s="349"/>
    </row>
    <row r="318" spans="1:5" ht="15.75">
      <c r="A318" s="151"/>
      <c r="B318" s="347"/>
      <c r="C318" s="108"/>
      <c r="D318" s="108"/>
      <c r="E318" s="349"/>
    </row>
    <row r="319" spans="1:5" ht="15.75">
      <c r="A319" s="151"/>
      <c r="B319" s="347"/>
      <c r="C319" s="108"/>
      <c r="D319" s="108"/>
      <c r="E319" s="349"/>
    </row>
    <row r="320" spans="1:5" ht="15.75">
      <c r="A320" s="151"/>
      <c r="B320" s="347"/>
      <c r="C320" s="108"/>
      <c r="D320" s="108"/>
      <c r="E320" s="349"/>
    </row>
    <row r="321" spans="1:5" ht="15.75">
      <c r="A321" s="151"/>
      <c r="B321" s="347"/>
      <c r="C321" s="108"/>
      <c r="D321" s="108"/>
      <c r="E321" s="349"/>
    </row>
    <row r="322" spans="1:5" ht="15.75">
      <c r="A322" s="151"/>
      <c r="B322" s="347"/>
      <c r="C322" s="108"/>
      <c r="D322" s="108"/>
      <c r="E322" s="349"/>
    </row>
    <row r="323" spans="1:5" ht="15.75">
      <c r="A323" s="151"/>
      <c r="B323" s="347"/>
      <c r="C323" s="108"/>
      <c r="D323" s="108"/>
      <c r="E323" s="349"/>
    </row>
    <row r="324" spans="1:5" ht="15.75">
      <c r="A324" s="151"/>
      <c r="B324" s="347"/>
      <c r="C324" s="108"/>
      <c r="D324" s="108"/>
      <c r="E324" s="349"/>
    </row>
    <row r="325" spans="1:5" ht="15.75">
      <c r="A325" s="151"/>
      <c r="B325" s="347"/>
      <c r="C325" s="108"/>
      <c r="D325" s="108"/>
      <c r="E325" s="349"/>
    </row>
    <row r="326" spans="1:5" ht="15.75">
      <c r="A326" s="151"/>
      <c r="B326" s="347"/>
      <c r="C326" s="108"/>
      <c r="D326" s="108"/>
      <c r="E326" s="349"/>
    </row>
    <row r="327" spans="1:5" ht="15.75">
      <c r="A327" s="151"/>
      <c r="B327" s="347"/>
      <c r="C327" s="108"/>
      <c r="D327" s="108"/>
      <c r="E327" s="349"/>
    </row>
    <row r="328" spans="1:5" ht="15.75">
      <c r="A328" s="151"/>
      <c r="B328" s="347"/>
      <c r="C328" s="108"/>
      <c r="D328" s="108"/>
      <c r="E328" s="349"/>
    </row>
    <row r="329" spans="1:5" ht="15.75">
      <c r="A329" s="151"/>
      <c r="B329" s="347"/>
      <c r="C329" s="108"/>
      <c r="D329" s="108"/>
      <c r="E329" s="349"/>
    </row>
    <row r="330" spans="1:5" ht="15.75">
      <c r="A330" s="151"/>
      <c r="B330" s="347"/>
      <c r="C330" s="108"/>
      <c r="D330" s="108"/>
      <c r="E330" s="349"/>
    </row>
    <row r="331" spans="1:5" ht="15.75">
      <c r="A331" s="151"/>
      <c r="B331" s="347"/>
      <c r="C331" s="108"/>
      <c r="D331" s="108"/>
      <c r="E331" s="349"/>
    </row>
    <row r="332" spans="1:5" ht="15.75">
      <c r="A332" s="151"/>
      <c r="B332" s="347"/>
      <c r="C332" s="108"/>
      <c r="D332" s="108"/>
      <c r="E332" s="349"/>
    </row>
    <row r="333" spans="1:5" ht="15.75">
      <c r="A333" s="151"/>
      <c r="B333" s="347"/>
      <c r="C333" s="108"/>
      <c r="D333" s="108"/>
      <c r="E333" s="349"/>
    </row>
    <row r="334" spans="1:5" ht="15.75">
      <c r="A334" s="151"/>
      <c r="B334" s="347"/>
      <c r="C334" s="108"/>
      <c r="D334" s="108"/>
      <c r="E334" s="349"/>
    </row>
    <row r="335" spans="1:5" ht="15.75">
      <c r="A335" s="151"/>
      <c r="B335" s="347"/>
      <c r="C335" s="108"/>
      <c r="D335" s="108"/>
      <c r="E335" s="349"/>
    </row>
    <row r="336" spans="1:5" ht="15.75">
      <c r="A336" s="151"/>
      <c r="B336" s="347"/>
      <c r="C336" s="108"/>
      <c r="D336" s="108"/>
      <c r="E336" s="349"/>
    </row>
    <row r="337" spans="1:5" ht="15.75">
      <c r="A337" s="151"/>
      <c r="B337" s="347"/>
      <c r="C337" s="108"/>
      <c r="D337" s="108"/>
      <c r="E337" s="349"/>
    </row>
    <row r="338" spans="1:5" ht="15.75">
      <c r="A338" s="151"/>
      <c r="B338" s="347"/>
      <c r="C338" s="108"/>
      <c r="D338" s="108"/>
      <c r="E338" s="349"/>
    </row>
    <row r="339" spans="1:5" ht="15.75">
      <c r="A339" s="151"/>
      <c r="B339" s="347"/>
      <c r="C339" s="108"/>
      <c r="D339" s="108"/>
      <c r="E339" s="349"/>
    </row>
    <row r="340" spans="1:5" ht="15.75">
      <c r="A340" s="151"/>
      <c r="B340" s="347"/>
      <c r="C340" s="108"/>
      <c r="D340" s="108"/>
      <c r="E340" s="349"/>
    </row>
    <row r="341" spans="1:5" ht="15.75">
      <c r="A341" s="151"/>
      <c r="B341" s="347"/>
      <c r="C341" s="108"/>
      <c r="D341" s="108"/>
      <c r="E341" s="349"/>
    </row>
    <row r="342" spans="1:5" ht="15.75">
      <c r="A342" s="151"/>
      <c r="B342" s="347"/>
      <c r="C342" s="108"/>
      <c r="D342" s="108"/>
      <c r="E342" s="349"/>
    </row>
    <row r="343" spans="1:5" ht="15.75">
      <c r="A343" s="151"/>
      <c r="B343" s="347"/>
      <c r="C343" s="108"/>
      <c r="D343" s="108"/>
      <c r="E343" s="349"/>
    </row>
    <row r="344" spans="1:5" ht="15.75">
      <c r="A344" s="151"/>
      <c r="B344" s="347"/>
      <c r="C344" s="108"/>
      <c r="D344" s="108"/>
      <c r="E344" s="349"/>
    </row>
    <row r="345" spans="1:5" ht="15.75">
      <c r="A345" s="151"/>
      <c r="B345" s="347"/>
      <c r="C345" s="108"/>
      <c r="D345" s="108"/>
      <c r="E345" s="349"/>
    </row>
    <row r="346" spans="1:5" ht="15.75">
      <c r="A346" s="151"/>
      <c r="B346" s="347"/>
      <c r="C346" s="108"/>
      <c r="D346" s="108"/>
      <c r="E346" s="349"/>
    </row>
    <row r="347" spans="1:5" ht="15.75">
      <c r="A347" s="151"/>
      <c r="B347" s="347"/>
      <c r="C347" s="108"/>
      <c r="D347" s="108"/>
      <c r="E347" s="349"/>
    </row>
    <row r="348" spans="1:5" ht="15.75">
      <c r="A348" s="151"/>
      <c r="B348" s="347"/>
      <c r="C348" s="108"/>
      <c r="D348" s="108"/>
      <c r="E348" s="349"/>
    </row>
    <row r="349" spans="1:5" ht="15.75">
      <c r="A349" s="151"/>
      <c r="B349" s="347"/>
      <c r="C349" s="108"/>
      <c r="D349" s="108"/>
      <c r="E349" s="349"/>
    </row>
    <row r="350" spans="1:5" ht="15.75">
      <c r="A350" s="151"/>
      <c r="B350" s="347"/>
      <c r="C350" s="108"/>
      <c r="D350" s="108"/>
      <c r="E350" s="349"/>
    </row>
    <row r="351" spans="1:5" ht="15.75">
      <c r="A351" s="151"/>
      <c r="B351" s="347"/>
      <c r="C351" s="108"/>
      <c r="D351" s="108"/>
      <c r="E351" s="349"/>
    </row>
    <row r="352" spans="1:5" ht="15.75">
      <c r="A352" s="151"/>
      <c r="B352" s="347"/>
      <c r="C352" s="108"/>
      <c r="D352" s="108"/>
      <c r="E352" s="349"/>
    </row>
    <row r="353" spans="1:5" ht="15.75">
      <c r="A353" s="151"/>
      <c r="B353" s="347"/>
      <c r="C353" s="108"/>
      <c r="D353" s="108"/>
      <c r="E353" s="349"/>
    </row>
    <row r="354" spans="1:5" ht="15.75">
      <c r="A354" s="151"/>
      <c r="B354" s="347"/>
      <c r="C354" s="108"/>
      <c r="D354" s="108"/>
      <c r="E354" s="349"/>
    </row>
    <row r="355" spans="1:5" ht="15.75">
      <c r="A355" s="151"/>
      <c r="B355" s="347"/>
      <c r="C355" s="108"/>
      <c r="D355" s="108"/>
      <c r="E355" s="349"/>
    </row>
    <row r="356" spans="1:5" ht="15.75">
      <c r="A356" s="151"/>
      <c r="B356" s="347"/>
      <c r="C356" s="108"/>
      <c r="D356" s="108"/>
      <c r="E356" s="349"/>
    </row>
    <row r="357" spans="1:5" ht="15.75">
      <c r="A357" s="151"/>
      <c r="B357" s="347"/>
      <c r="C357" s="108"/>
      <c r="D357" s="108"/>
      <c r="E357" s="349"/>
    </row>
    <row r="358" spans="1:5" ht="15.75">
      <c r="A358" s="151"/>
      <c r="B358" s="347"/>
      <c r="C358" s="108"/>
      <c r="D358" s="108"/>
      <c r="E358" s="349"/>
    </row>
    <row r="359" spans="1:5" ht="15.75">
      <c r="A359" s="151"/>
      <c r="B359" s="347"/>
      <c r="C359" s="108"/>
      <c r="D359" s="108"/>
      <c r="E359" s="349"/>
    </row>
    <row r="360" spans="1:5" ht="15.75">
      <c r="A360" s="151"/>
      <c r="B360" s="347"/>
      <c r="C360" s="108"/>
      <c r="D360" s="108"/>
      <c r="E360" s="349"/>
    </row>
    <row r="361" spans="1:5" ht="15.75">
      <c r="A361" s="151"/>
      <c r="B361" s="347"/>
      <c r="C361" s="108"/>
      <c r="D361" s="108"/>
      <c r="E361" s="349"/>
    </row>
    <row r="362" spans="1:5" ht="15.75">
      <c r="A362" s="151"/>
      <c r="B362" s="347"/>
      <c r="C362" s="108"/>
      <c r="D362" s="108"/>
      <c r="E362" s="349"/>
    </row>
    <row r="363" spans="1:5" ht="15.75">
      <c r="A363" s="151"/>
      <c r="B363" s="347"/>
      <c r="C363" s="108"/>
      <c r="D363" s="108"/>
      <c r="E363" s="349"/>
    </row>
    <row r="364" spans="1:5" ht="15.75">
      <c r="A364" s="151"/>
      <c r="B364" s="347"/>
      <c r="C364" s="108"/>
      <c r="D364" s="108"/>
      <c r="E364" s="349"/>
    </row>
    <row r="365" spans="1:5" ht="15.75">
      <c r="A365" s="151"/>
      <c r="B365" s="347"/>
      <c r="C365" s="108"/>
      <c r="D365" s="108"/>
      <c r="E365" s="349"/>
    </row>
    <row r="366" spans="1:5" ht="15.75">
      <c r="A366" s="151"/>
      <c r="B366" s="347"/>
      <c r="C366" s="108"/>
      <c r="D366" s="108"/>
      <c r="E366" s="349"/>
    </row>
    <row r="367" spans="1:5" ht="15.75">
      <c r="A367" s="151"/>
      <c r="B367" s="347"/>
      <c r="C367" s="108"/>
      <c r="D367" s="108"/>
      <c r="E367" s="349"/>
    </row>
    <row r="368" spans="1:5" ht="15.75">
      <c r="A368" s="151"/>
      <c r="B368" s="347"/>
      <c r="C368" s="108"/>
      <c r="D368" s="108"/>
      <c r="E368" s="349"/>
    </row>
    <row r="369" spans="1:5" ht="15.75">
      <c r="A369" s="151"/>
      <c r="B369" s="347"/>
      <c r="C369" s="108"/>
      <c r="D369" s="108"/>
      <c r="E369" s="349"/>
    </row>
    <row r="370" spans="1:5" ht="15.75">
      <c r="A370" s="151"/>
      <c r="B370" s="347"/>
      <c r="C370" s="108"/>
      <c r="D370" s="108"/>
      <c r="E370" s="349"/>
    </row>
    <row r="371" spans="1:5" ht="15.75">
      <c r="A371" s="151"/>
      <c r="B371" s="347"/>
      <c r="C371" s="108"/>
      <c r="D371" s="108"/>
      <c r="E371" s="349"/>
    </row>
    <row r="372" spans="1:5" ht="15.75">
      <c r="A372" s="151"/>
      <c r="B372" s="347"/>
      <c r="C372" s="108"/>
      <c r="D372" s="108"/>
      <c r="E372" s="349"/>
    </row>
    <row r="373" spans="1:5" ht="15.75">
      <c r="A373" s="151"/>
      <c r="B373" s="347"/>
      <c r="C373" s="108"/>
      <c r="D373" s="108"/>
      <c r="E373" s="349"/>
    </row>
    <row r="374" spans="1:5" ht="15.75">
      <c r="A374" s="151"/>
      <c r="B374" s="347"/>
      <c r="C374" s="108"/>
      <c r="D374" s="108"/>
      <c r="E374" s="349"/>
    </row>
    <row r="375" spans="1:5" ht="15.75">
      <c r="A375" s="151"/>
      <c r="B375" s="347"/>
      <c r="C375" s="108"/>
      <c r="D375" s="108"/>
      <c r="E375" s="349"/>
    </row>
    <row r="376" spans="1:5" ht="15.75">
      <c r="A376" s="151"/>
      <c r="B376" s="347"/>
      <c r="C376" s="108"/>
      <c r="D376" s="108"/>
      <c r="E376" s="349"/>
    </row>
    <row r="377" spans="1:5" ht="15.75">
      <c r="A377" s="151"/>
      <c r="B377" s="347"/>
      <c r="C377" s="108"/>
      <c r="D377" s="108"/>
      <c r="E377" s="349"/>
    </row>
    <row r="378" spans="1:5" ht="15.75">
      <c r="A378" s="151"/>
      <c r="B378" s="347"/>
      <c r="C378" s="108"/>
      <c r="D378" s="108"/>
      <c r="E378" s="349"/>
    </row>
    <row r="379" spans="1:5" ht="15.75">
      <c r="A379" s="151"/>
      <c r="B379" s="347"/>
      <c r="C379" s="108"/>
      <c r="D379" s="108"/>
      <c r="E379" s="349"/>
    </row>
    <row r="380" spans="1:5" ht="15.75">
      <c r="A380" s="151"/>
      <c r="B380" s="347"/>
      <c r="C380" s="108"/>
      <c r="D380" s="108"/>
      <c r="E380" s="349"/>
    </row>
    <row r="381" spans="1:5" ht="15.75">
      <c r="A381" s="151"/>
      <c r="B381" s="347"/>
      <c r="C381" s="108"/>
      <c r="D381" s="108"/>
      <c r="E381" s="349"/>
    </row>
    <row r="382" spans="1:5" ht="15.75">
      <c r="A382" s="151"/>
      <c r="B382" s="347"/>
      <c r="C382" s="108"/>
      <c r="D382" s="108"/>
      <c r="E382" s="349"/>
    </row>
    <row r="383" spans="1:5" ht="15.75">
      <c r="A383" s="151"/>
      <c r="B383" s="347"/>
      <c r="C383" s="108"/>
      <c r="D383" s="108"/>
      <c r="E383" s="349"/>
    </row>
    <row r="384" spans="1:5" ht="15.75">
      <c r="A384" s="151"/>
      <c r="B384" s="347"/>
      <c r="C384" s="108"/>
      <c r="D384" s="108"/>
      <c r="E384" s="349"/>
    </row>
    <row r="385" spans="1:5" ht="15.75">
      <c r="A385" s="151"/>
      <c r="B385" s="347"/>
      <c r="C385" s="108"/>
      <c r="D385" s="108"/>
      <c r="E385" s="349"/>
    </row>
    <row r="386" spans="1:5" ht="15.75">
      <c r="A386" s="151"/>
      <c r="B386" s="347"/>
      <c r="C386" s="108"/>
      <c r="D386" s="108"/>
      <c r="E386" s="349"/>
    </row>
    <row r="387" spans="1:5" ht="15.75">
      <c r="A387" s="151"/>
      <c r="B387" s="347"/>
      <c r="C387" s="108"/>
      <c r="D387" s="108"/>
      <c r="E387" s="349"/>
    </row>
    <row r="388" spans="1:5" ht="15.75">
      <c r="A388" s="151"/>
      <c r="B388" s="347"/>
      <c r="C388" s="108"/>
      <c r="D388" s="108"/>
      <c r="E388" s="349"/>
    </row>
    <row r="389" spans="1:5" ht="15.75">
      <c r="A389" s="151"/>
      <c r="B389" s="347"/>
      <c r="C389" s="108"/>
      <c r="D389" s="108"/>
      <c r="E389" s="349"/>
    </row>
    <row r="390" spans="1:5" ht="15.75">
      <c r="A390" s="151"/>
      <c r="B390" s="347"/>
      <c r="C390" s="108"/>
      <c r="D390" s="108"/>
      <c r="E390" s="349"/>
    </row>
    <row r="391" spans="1:5" ht="15.75">
      <c r="A391" s="151"/>
      <c r="B391" s="347"/>
      <c r="C391" s="108"/>
      <c r="D391" s="108"/>
      <c r="E391" s="349"/>
    </row>
    <row r="392" spans="1:5" ht="15.75">
      <c r="A392" s="151"/>
      <c r="B392" s="347"/>
      <c r="C392" s="108"/>
      <c r="D392" s="108"/>
      <c r="E392" s="349"/>
    </row>
    <row r="393" spans="1:5" ht="15.75">
      <c r="A393" s="151"/>
      <c r="B393" s="347"/>
      <c r="C393" s="108"/>
      <c r="D393" s="108"/>
      <c r="E393" s="349"/>
    </row>
    <row r="394" spans="1:5" ht="15.75">
      <c r="A394" s="151"/>
      <c r="B394" s="347"/>
      <c r="C394" s="108"/>
      <c r="D394" s="108"/>
      <c r="E394" s="349"/>
    </row>
    <row r="395" spans="1:5" ht="15.75">
      <c r="A395" s="151"/>
      <c r="B395" s="347"/>
      <c r="C395" s="108"/>
      <c r="D395" s="108"/>
      <c r="E395" s="349"/>
    </row>
    <row r="396" spans="1:5" ht="15.75">
      <c r="A396" s="151"/>
      <c r="B396" s="347"/>
      <c r="C396" s="108"/>
      <c r="D396" s="108"/>
      <c r="E396" s="349"/>
    </row>
    <row r="397" spans="1:5" ht="15.75">
      <c r="A397" s="151"/>
      <c r="B397" s="347"/>
      <c r="C397" s="108"/>
      <c r="D397" s="108"/>
      <c r="E397" s="349"/>
    </row>
    <row r="398" spans="1:5" ht="15.75">
      <c r="A398" s="151"/>
      <c r="B398" s="347"/>
      <c r="C398" s="108"/>
      <c r="D398" s="108"/>
      <c r="E398" s="349"/>
    </row>
    <row r="399" spans="1:5" ht="15.75">
      <c r="A399" s="151"/>
      <c r="B399" s="347"/>
      <c r="C399" s="108"/>
      <c r="D399" s="108"/>
      <c r="E399" s="349"/>
    </row>
    <row r="400" spans="1:5" ht="15.75">
      <c r="A400" s="151"/>
      <c r="B400" s="347"/>
      <c r="C400" s="108"/>
      <c r="D400" s="108"/>
      <c r="E400" s="349"/>
    </row>
    <row r="401" spans="1:5" ht="15.75">
      <c r="A401" s="151"/>
      <c r="B401" s="347"/>
      <c r="C401" s="108"/>
      <c r="D401" s="108"/>
      <c r="E401" s="349"/>
    </row>
    <row r="402" spans="1:5" ht="15.75">
      <c r="A402" s="151"/>
      <c r="B402" s="347"/>
      <c r="C402" s="108"/>
      <c r="D402" s="108"/>
      <c r="E402" s="349"/>
    </row>
    <row r="403" spans="1:5" ht="15.75">
      <c r="A403" s="151"/>
      <c r="B403" s="347"/>
      <c r="C403" s="108"/>
      <c r="D403" s="108"/>
      <c r="E403" s="349"/>
    </row>
    <row r="404" spans="1:5" ht="15.75">
      <c r="A404" s="151"/>
      <c r="B404" s="347"/>
      <c r="C404" s="108"/>
      <c r="D404" s="108"/>
      <c r="E404" s="349"/>
    </row>
    <row r="405" spans="1:5" ht="15.75">
      <c r="A405" s="151"/>
      <c r="B405" s="347"/>
      <c r="C405" s="108"/>
      <c r="D405" s="108"/>
      <c r="E405" s="349"/>
    </row>
    <row r="406" spans="1:5" ht="15.75">
      <c r="A406" s="151"/>
      <c r="B406" s="347"/>
      <c r="C406" s="108"/>
      <c r="D406" s="108"/>
      <c r="E406" s="349"/>
    </row>
    <row r="407" spans="1:5" ht="15.75">
      <c r="A407" s="151"/>
      <c r="B407" s="347"/>
      <c r="C407" s="108"/>
      <c r="D407" s="108"/>
      <c r="E407" s="349"/>
    </row>
    <row r="408" spans="1:5" ht="15.75">
      <c r="A408" s="151"/>
      <c r="B408" s="347"/>
      <c r="C408" s="108"/>
      <c r="D408" s="108"/>
      <c r="E408" s="349"/>
    </row>
    <row r="409" spans="1:5" ht="15.75">
      <c r="A409" s="151"/>
      <c r="B409" s="347"/>
      <c r="C409" s="108"/>
      <c r="D409" s="108"/>
      <c r="E409" s="349"/>
    </row>
    <row r="410" spans="1:5" ht="15.75">
      <c r="A410" s="151"/>
      <c r="B410" s="347"/>
      <c r="C410" s="108"/>
      <c r="D410" s="108"/>
      <c r="E410" s="349"/>
    </row>
    <row r="411" spans="1:5" ht="15.75">
      <c r="A411" s="151"/>
      <c r="B411" s="347"/>
      <c r="C411" s="108"/>
      <c r="D411" s="108"/>
      <c r="E411" s="349"/>
    </row>
    <row r="412" spans="1:5" ht="15.75">
      <c r="A412" s="151"/>
      <c r="B412" s="347"/>
      <c r="C412" s="108"/>
      <c r="D412" s="108"/>
      <c r="E412" s="349"/>
    </row>
    <row r="413" spans="1:5" ht="15.75">
      <c r="A413" s="151"/>
      <c r="B413" s="347"/>
      <c r="C413" s="108"/>
      <c r="D413" s="108"/>
      <c r="E413" s="349"/>
    </row>
    <row r="414" spans="1:5" ht="15.75">
      <c r="A414" s="151"/>
      <c r="B414" s="347"/>
      <c r="C414" s="108"/>
      <c r="D414" s="108"/>
      <c r="E414" s="349"/>
    </row>
    <row r="415" spans="1:5" ht="15.75">
      <c r="A415" s="151"/>
      <c r="B415" s="347"/>
      <c r="C415" s="108"/>
      <c r="D415" s="108"/>
      <c r="E415" s="349"/>
    </row>
    <row r="416" spans="1:5" ht="15.75">
      <c r="A416" s="151"/>
      <c r="B416" s="347"/>
      <c r="C416" s="108"/>
      <c r="D416" s="108"/>
      <c r="E416" s="349"/>
    </row>
    <row r="417" spans="1:5" ht="15.75">
      <c r="A417" s="151"/>
      <c r="B417" s="347"/>
      <c r="C417" s="108"/>
      <c r="D417" s="108"/>
      <c r="E417" s="349"/>
    </row>
    <row r="418" spans="1:5" ht="15.75">
      <c r="A418" s="151"/>
      <c r="B418" s="347"/>
      <c r="C418" s="108"/>
      <c r="D418" s="108"/>
      <c r="E418" s="349"/>
    </row>
    <row r="419" spans="1:5" ht="15.75">
      <c r="A419" s="151"/>
      <c r="B419" s="347"/>
      <c r="C419" s="108"/>
      <c r="D419" s="108"/>
      <c r="E419" s="349"/>
    </row>
    <row r="420" spans="1:5" ht="15.75">
      <c r="A420" s="151"/>
      <c r="B420" s="347"/>
      <c r="C420" s="108"/>
      <c r="D420" s="108"/>
      <c r="E420" s="349"/>
    </row>
    <row r="421" spans="1:5" ht="15.75">
      <c r="A421" s="151"/>
      <c r="B421" s="347"/>
      <c r="C421" s="108"/>
      <c r="D421" s="108"/>
      <c r="E421" s="349"/>
    </row>
    <row r="422" spans="1:5" ht="15.75">
      <c r="A422" s="151"/>
      <c r="B422" s="347"/>
      <c r="C422" s="108"/>
      <c r="D422" s="108"/>
      <c r="E422" s="349"/>
    </row>
    <row r="423" spans="1:5" ht="15.75">
      <c r="A423" s="151"/>
      <c r="B423" s="347"/>
      <c r="C423" s="108"/>
      <c r="D423" s="108"/>
      <c r="E423" s="349"/>
    </row>
    <row r="424" spans="1:5" ht="15.75">
      <c r="A424" s="151"/>
      <c r="B424" s="347"/>
      <c r="C424" s="108"/>
      <c r="D424" s="108"/>
      <c r="E424" s="349"/>
    </row>
    <row r="425" spans="1:5" ht="15.75">
      <c r="A425" s="151"/>
      <c r="B425" s="347"/>
      <c r="C425" s="108"/>
      <c r="D425" s="108"/>
      <c r="E425" s="349"/>
    </row>
    <row r="426" spans="1:5" ht="15.75">
      <c r="A426" s="151"/>
      <c r="B426" s="347"/>
      <c r="C426" s="108"/>
      <c r="D426" s="108"/>
      <c r="E426" s="349"/>
    </row>
    <row r="427" spans="1:5" ht="15.75">
      <c r="A427" s="151"/>
      <c r="B427" s="347"/>
      <c r="C427" s="108"/>
      <c r="D427" s="108"/>
      <c r="E427" s="349"/>
    </row>
    <row r="428" spans="1:5" ht="15.75">
      <c r="A428" s="151"/>
      <c r="B428" s="347"/>
      <c r="C428" s="108"/>
      <c r="D428" s="108"/>
      <c r="E428" s="349"/>
    </row>
    <row r="429" spans="1:5" ht="15.75">
      <c r="A429" s="151"/>
      <c r="B429" s="347"/>
      <c r="C429" s="108"/>
      <c r="D429" s="108"/>
      <c r="E429" s="349"/>
    </row>
    <row r="430" spans="1:5" ht="15.75">
      <c r="A430" s="151"/>
      <c r="B430" s="347"/>
      <c r="C430" s="108"/>
      <c r="D430" s="108"/>
      <c r="E430" s="349"/>
    </row>
    <row r="431" spans="1:5" ht="15.75">
      <c r="A431" s="151"/>
      <c r="B431" s="347"/>
      <c r="C431" s="108"/>
      <c r="D431" s="108"/>
      <c r="E431" s="349"/>
    </row>
    <row r="432" spans="1:5" ht="15.75">
      <c r="A432" s="151"/>
      <c r="B432" s="347"/>
      <c r="C432" s="108"/>
      <c r="D432" s="108"/>
      <c r="E432" s="349"/>
    </row>
    <row r="433" spans="1:5" ht="15.75">
      <c r="A433" s="151"/>
      <c r="B433" s="347"/>
      <c r="C433" s="108"/>
      <c r="D433" s="108"/>
      <c r="E433" s="349"/>
    </row>
    <row r="434" spans="1:5" ht="15.75">
      <c r="A434" s="151"/>
      <c r="B434" s="347"/>
      <c r="C434" s="108"/>
      <c r="D434" s="108"/>
      <c r="E434" s="349"/>
    </row>
    <row r="435" spans="1:5" ht="15.75">
      <c r="A435" s="151"/>
      <c r="B435" s="347"/>
      <c r="C435" s="108"/>
      <c r="D435" s="108"/>
      <c r="E435" s="349"/>
    </row>
    <row r="436" spans="1:5" ht="15.75">
      <c r="A436" s="151"/>
      <c r="B436" s="347"/>
      <c r="C436" s="108"/>
      <c r="D436" s="108"/>
      <c r="E436" s="349"/>
    </row>
    <row r="437" spans="1:5" ht="15.75">
      <c r="A437" s="151"/>
      <c r="B437" s="347"/>
      <c r="C437" s="108"/>
      <c r="D437" s="108"/>
      <c r="E437" s="349"/>
    </row>
    <row r="438" spans="1:5" ht="15.75">
      <c r="A438" s="151"/>
      <c r="B438" s="347"/>
      <c r="C438" s="108"/>
      <c r="D438" s="108"/>
      <c r="E438" s="349"/>
    </row>
    <row r="439" spans="1:5" ht="15.75">
      <c r="A439" s="151"/>
      <c r="B439" s="347"/>
      <c r="C439" s="108"/>
      <c r="D439" s="108"/>
      <c r="E439" s="349"/>
    </row>
    <row r="440" spans="1:5" ht="15.75">
      <c r="A440" s="151"/>
      <c r="B440" s="347"/>
      <c r="C440" s="108"/>
      <c r="D440" s="108"/>
      <c r="E440" s="349"/>
    </row>
    <row r="441" spans="1:5" ht="15.75">
      <c r="A441" s="151"/>
      <c r="B441" s="347"/>
      <c r="C441" s="108"/>
      <c r="D441" s="108"/>
      <c r="E441" s="349"/>
    </row>
    <row r="442" spans="1:5" ht="15.75">
      <c r="A442" s="151"/>
      <c r="B442" s="347"/>
      <c r="C442" s="108"/>
      <c r="D442" s="108"/>
      <c r="E442" s="349"/>
    </row>
    <row r="443" spans="1:5" ht="15.75">
      <c r="A443" s="151"/>
      <c r="B443" s="347"/>
      <c r="C443" s="108"/>
      <c r="D443" s="108"/>
      <c r="E443" s="349"/>
    </row>
    <row r="444" spans="1:5" ht="15.75">
      <c r="A444" s="151"/>
      <c r="B444" s="347"/>
      <c r="C444" s="108"/>
      <c r="D444" s="108"/>
      <c r="E444" s="349"/>
    </row>
    <row r="445" spans="1:5" ht="15.75">
      <c r="A445" s="151"/>
      <c r="B445" s="347"/>
      <c r="C445" s="108"/>
      <c r="D445" s="108"/>
      <c r="E445" s="349"/>
    </row>
    <row r="446" spans="1:5" ht="15.75">
      <c r="A446" s="151"/>
      <c r="B446" s="347"/>
      <c r="C446" s="108"/>
      <c r="D446" s="108"/>
      <c r="E446" s="349"/>
    </row>
    <row r="447" spans="1:5" ht="15.75">
      <c r="A447" s="151"/>
      <c r="B447" s="347"/>
      <c r="C447" s="108"/>
      <c r="D447" s="108"/>
      <c r="E447" s="349"/>
    </row>
    <row r="448" spans="1:5" ht="15.75">
      <c r="A448" s="151"/>
      <c r="B448" s="347"/>
      <c r="C448" s="108"/>
      <c r="D448" s="108"/>
      <c r="E448" s="349"/>
    </row>
    <row r="449" spans="1:5" ht="15.75">
      <c r="A449" s="151"/>
      <c r="B449" s="347"/>
      <c r="C449" s="108"/>
      <c r="D449" s="108"/>
      <c r="E449" s="349"/>
    </row>
    <row r="450" spans="1:5" ht="15.75">
      <c r="A450" s="151"/>
      <c r="B450" s="347"/>
      <c r="C450" s="108"/>
      <c r="D450" s="108"/>
      <c r="E450" s="349"/>
    </row>
    <row r="451" spans="1:5" ht="15.75">
      <c r="A451" s="151"/>
      <c r="B451" s="347"/>
      <c r="C451" s="108"/>
      <c r="D451" s="108"/>
      <c r="E451" s="349"/>
    </row>
    <row r="452" spans="1:5" ht="15.75">
      <c r="A452" s="151"/>
      <c r="B452" s="347"/>
      <c r="C452" s="108"/>
      <c r="D452" s="108"/>
      <c r="E452" s="349"/>
    </row>
    <row r="453" spans="1:5" ht="15.75">
      <c r="A453" s="151"/>
      <c r="B453" s="347"/>
      <c r="C453" s="108"/>
      <c r="D453" s="108"/>
      <c r="E453" s="349"/>
    </row>
    <row r="454" spans="1:5" ht="15.75">
      <c r="A454" s="151"/>
      <c r="B454" s="347"/>
      <c r="C454" s="108"/>
      <c r="D454" s="108"/>
      <c r="E454" s="349"/>
    </row>
    <row r="455" spans="1:5" ht="15.75">
      <c r="A455" s="151"/>
      <c r="B455" s="347"/>
      <c r="C455" s="108"/>
      <c r="D455" s="108"/>
      <c r="E455" s="349"/>
    </row>
    <row r="456" spans="1:5" ht="15.75">
      <c r="A456" s="151"/>
      <c r="B456" s="347"/>
      <c r="C456" s="108"/>
      <c r="D456" s="108"/>
      <c r="E456" s="349"/>
    </row>
    <row r="457" spans="1:5" ht="15.75">
      <c r="A457" s="151"/>
      <c r="B457" s="347"/>
      <c r="C457" s="108"/>
      <c r="D457" s="108"/>
      <c r="E457" s="349"/>
    </row>
    <row r="458" spans="1:5" ht="15.75">
      <c r="A458" s="151"/>
      <c r="B458" s="347"/>
      <c r="C458" s="108"/>
      <c r="D458" s="108"/>
      <c r="E458" s="349"/>
    </row>
    <row r="459" spans="1:5" ht="15.75">
      <c r="A459" s="151"/>
      <c r="B459" s="347"/>
      <c r="C459" s="108"/>
      <c r="D459" s="108"/>
      <c r="E459" s="349"/>
    </row>
    <row r="460" spans="1:5" ht="15.75">
      <c r="A460" s="151"/>
      <c r="B460" s="347"/>
      <c r="C460" s="108"/>
      <c r="D460" s="108"/>
      <c r="E460" s="349"/>
    </row>
    <row r="461" spans="1:5" ht="15.75">
      <c r="A461" s="151"/>
      <c r="B461" s="347"/>
      <c r="C461" s="108"/>
      <c r="D461" s="108"/>
      <c r="E461" s="349"/>
    </row>
    <row r="462" spans="1:5" ht="15.75">
      <c r="A462" s="151"/>
      <c r="B462" s="347"/>
      <c r="C462" s="108"/>
      <c r="D462" s="108"/>
      <c r="E462" s="349"/>
    </row>
    <row r="463" spans="1:5" ht="15.75">
      <c r="A463" s="151"/>
      <c r="B463" s="347"/>
      <c r="C463" s="108"/>
      <c r="D463" s="108"/>
      <c r="E463" s="349"/>
    </row>
    <row r="464" spans="1:5" ht="15.75">
      <c r="A464" s="151"/>
      <c r="B464" s="347"/>
      <c r="C464" s="108"/>
      <c r="D464" s="108"/>
      <c r="E464" s="349"/>
    </row>
    <row r="465" spans="1:5" ht="15.75">
      <c r="A465" s="151"/>
      <c r="B465" s="347"/>
      <c r="C465" s="108"/>
      <c r="D465" s="108"/>
      <c r="E465" s="349"/>
    </row>
    <row r="466" spans="1:5" ht="15.75">
      <c r="A466" s="151"/>
      <c r="B466" s="347"/>
      <c r="C466" s="108"/>
      <c r="D466" s="108"/>
      <c r="E466" s="349"/>
    </row>
    <row r="467" spans="1:5" ht="15.75">
      <c r="A467" s="151"/>
      <c r="B467" s="347"/>
      <c r="C467" s="108"/>
      <c r="D467" s="108"/>
      <c r="E467" s="349"/>
    </row>
    <row r="468" spans="1:5" ht="15.75">
      <c r="A468" s="151"/>
      <c r="B468" s="347"/>
      <c r="C468" s="108"/>
      <c r="D468" s="108"/>
      <c r="E468" s="349"/>
    </row>
    <row r="469" spans="1:5" ht="15.75">
      <c r="A469" s="151"/>
      <c r="B469" s="347"/>
      <c r="C469" s="108"/>
      <c r="D469" s="108"/>
      <c r="E469" s="349"/>
    </row>
    <row r="470" spans="1:5" ht="15.75">
      <c r="A470" s="151"/>
      <c r="B470" s="347"/>
      <c r="C470" s="108"/>
      <c r="D470" s="108"/>
      <c r="E470" s="349"/>
    </row>
    <row r="471" spans="1:5" ht="15.75">
      <c r="A471" s="151"/>
      <c r="B471" s="347"/>
      <c r="C471" s="108"/>
      <c r="D471" s="108"/>
      <c r="E471" s="349"/>
    </row>
    <row r="472" spans="1:5" ht="15.75">
      <c r="A472" s="151"/>
      <c r="B472" s="347"/>
      <c r="C472" s="108"/>
      <c r="D472" s="108"/>
      <c r="E472" s="349"/>
    </row>
    <row r="473" spans="1:5" ht="15.75">
      <c r="A473" s="151"/>
      <c r="B473" s="347"/>
      <c r="C473" s="108"/>
      <c r="D473" s="108"/>
      <c r="E473" s="349"/>
    </row>
    <row r="474" spans="1:5" ht="15.75">
      <c r="A474" s="151"/>
      <c r="B474" s="347"/>
      <c r="C474" s="108"/>
      <c r="D474" s="108"/>
      <c r="E474" s="349"/>
    </row>
    <row r="475" spans="1:5" ht="15.75">
      <c r="A475" s="151"/>
      <c r="B475" s="347"/>
      <c r="C475" s="108"/>
      <c r="D475" s="108"/>
      <c r="E475" s="349"/>
    </row>
    <row r="476" spans="1:5" ht="15.75">
      <c r="A476" s="151"/>
      <c r="B476" s="347"/>
      <c r="C476" s="108"/>
      <c r="D476" s="108"/>
      <c r="E476" s="349"/>
    </row>
    <row r="477" spans="1:5" ht="15.75">
      <c r="A477" s="151"/>
      <c r="B477" s="347"/>
      <c r="C477" s="108"/>
      <c r="D477" s="108"/>
      <c r="E477" s="349"/>
    </row>
    <row r="478" spans="1:5" ht="15.75">
      <c r="A478" s="151"/>
      <c r="B478" s="347"/>
      <c r="C478" s="108"/>
      <c r="D478" s="108"/>
      <c r="E478" s="349"/>
    </row>
    <row r="479" spans="1:5" ht="15.75">
      <c r="A479" s="151"/>
      <c r="B479" s="347"/>
      <c r="C479" s="108"/>
      <c r="D479" s="108"/>
      <c r="E479" s="349"/>
    </row>
    <row r="480" spans="1:5" ht="15.75">
      <c r="A480" s="151"/>
      <c r="B480" s="347"/>
      <c r="C480" s="108"/>
      <c r="D480" s="108"/>
      <c r="E480" s="349"/>
    </row>
    <row r="481" spans="1:5" ht="15.75">
      <c r="A481" s="151"/>
      <c r="B481" s="347"/>
      <c r="C481" s="108"/>
      <c r="D481" s="108"/>
      <c r="E481" s="349"/>
    </row>
    <row r="482" spans="1:5" ht="15.75">
      <c r="A482" s="151"/>
      <c r="B482" s="347"/>
      <c r="C482" s="108"/>
      <c r="D482" s="108"/>
      <c r="E482" s="349"/>
    </row>
    <row r="483" spans="1:5" ht="15.75">
      <c r="A483" s="151"/>
      <c r="B483" s="347"/>
      <c r="C483" s="108"/>
      <c r="D483" s="108"/>
      <c r="E483" s="349"/>
    </row>
    <row r="484" spans="1:5" ht="15.75">
      <c r="A484" s="151"/>
      <c r="B484" s="347"/>
      <c r="C484" s="108"/>
      <c r="D484" s="108"/>
      <c r="E484" s="349"/>
    </row>
    <row r="485" spans="1:5" ht="15.75">
      <c r="A485" s="151"/>
      <c r="B485" s="347"/>
      <c r="C485" s="108"/>
      <c r="D485" s="108"/>
      <c r="E485" s="349"/>
    </row>
    <row r="486" spans="1:5" ht="15.75">
      <c r="A486" s="151"/>
      <c r="B486" s="347"/>
      <c r="C486" s="108"/>
      <c r="D486" s="108"/>
      <c r="E486" s="349"/>
    </row>
    <row r="487" spans="1:5" ht="15.75">
      <c r="A487" s="151"/>
      <c r="B487" s="347"/>
      <c r="C487" s="108"/>
      <c r="D487" s="108"/>
      <c r="E487" s="349"/>
    </row>
    <row r="488" spans="1:5" ht="15.75">
      <c r="A488" s="151"/>
      <c r="B488" s="347"/>
      <c r="C488" s="108"/>
      <c r="D488" s="108"/>
      <c r="E488" s="349"/>
    </row>
    <row r="489" spans="1:5" ht="15.75">
      <c r="A489" s="151"/>
      <c r="B489" s="347"/>
      <c r="C489" s="108"/>
      <c r="D489" s="108"/>
      <c r="E489" s="349"/>
    </row>
    <row r="490" spans="1:5" ht="15.75">
      <c r="A490" s="151"/>
      <c r="B490" s="347"/>
      <c r="C490" s="108"/>
      <c r="D490" s="108"/>
      <c r="E490" s="349"/>
    </row>
    <row r="491" spans="1:5" ht="15.75">
      <c r="A491" s="151"/>
      <c r="B491" s="347"/>
      <c r="C491" s="108"/>
      <c r="D491" s="108"/>
      <c r="E491" s="349"/>
    </row>
    <row r="492" spans="1:5" ht="15.75">
      <c r="A492" s="151"/>
      <c r="B492" s="347"/>
      <c r="C492" s="108"/>
      <c r="D492" s="108"/>
      <c r="E492" s="349"/>
    </row>
    <row r="493" spans="1:5" ht="15.75">
      <c r="A493" s="151"/>
      <c r="B493" s="347"/>
      <c r="C493" s="108"/>
      <c r="D493" s="108"/>
      <c r="E493" s="349"/>
    </row>
    <row r="494" spans="1:5" ht="15.75">
      <c r="A494" s="151"/>
      <c r="B494" s="347"/>
      <c r="C494" s="108"/>
      <c r="D494" s="108"/>
      <c r="E494" s="349"/>
    </row>
    <row r="495" spans="1:5" ht="15.75">
      <c r="A495" s="151"/>
      <c r="B495" s="347"/>
      <c r="C495" s="108"/>
      <c r="D495" s="108"/>
      <c r="E495" s="349"/>
    </row>
    <row r="496" spans="1:5" ht="15.75">
      <c r="A496" s="151"/>
      <c r="B496" s="347"/>
      <c r="C496" s="108"/>
      <c r="D496" s="108"/>
      <c r="E496" s="349"/>
    </row>
    <row r="497" spans="1:5" ht="15.75">
      <c r="A497" s="151"/>
      <c r="B497" s="347"/>
      <c r="C497" s="108"/>
      <c r="D497" s="108"/>
      <c r="E497" s="349"/>
    </row>
    <row r="498" spans="1:5" ht="15.75">
      <c r="A498" s="151"/>
      <c r="B498" s="347"/>
      <c r="C498" s="108"/>
      <c r="D498" s="108"/>
      <c r="E498" s="349"/>
    </row>
    <row r="499" spans="1:5" ht="15.75">
      <c r="A499" s="151"/>
      <c r="B499" s="347"/>
      <c r="C499" s="108"/>
      <c r="D499" s="108"/>
      <c r="E499" s="349"/>
    </row>
    <row r="500" spans="1:5" ht="15.75">
      <c r="A500" s="151"/>
      <c r="B500" s="347"/>
      <c r="C500" s="108"/>
      <c r="D500" s="108"/>
      <c r="E500" s="349"/>
    </row>
    <row r="501" spans="1:5" ht="15.75">
      <c r="A501" s="151"/>
      <c r="B501" s="347"/>
      <c r="C501" s="108"/>
      <c r="D501" s="108"/>
      <c r="E501" s="349"/>
    </row>
    <row r="502" spans="1:5" ht="15.75">
      <c r="A502" s="151"/>
      <c r="B502" s="347"/>
      <c r="C502" s="108"/>
      <c r="D502" s="108"/>
      <c r="E502" s="349"/>
    </row>
    <row r="503" spans="1:5" ht="15.75">
      <c r="A503" s="151"/>
      <c r="B503" s="347"/>
      <c r="C503" s="108"/>
      <c r="D503" s="108"/>
      <c r="E503" s="349"/>
    </row>
    <row r="504" spans="1:5" ht="15.75">
      <c r="A504" s="151"/>
      <c r="B504" s="347"/>
      <c r="C504" s="108"/>
      <c r="D504" s="108"/>
      <c r="E504" s="349"/>
    </row>
    <row r="505" spans="1:5" ht="15.75">
      <c r="A505" s="151"/>
      <c r="B505" s="347"/>
      <c r="C505" s="108"/>
      <c r="D505" s="108"/>
      <c r="E505" s="349"/>
    </row>
    <row r="506" spans="1:5" ht="15.75">
      <c r="A506" s="151"/>
      <c r="B506" s="347"/>
      <c r="C506" s="108"/>
      <c r="D506" s="108"/>
      <c r="E506" s="349"/>
    </row>
    <row r="507" spans="1:5" ht="15.75">
      <c r="A507" s="151"/>
      <c r="B507" s="347"/>
      <c r="C507" s="108"/>
      <c r="D507" s="108"/>
      <c r="E507" s="349"/>
    </row>
    <row r="508" spans="1:5" ht="15.75">
      <c r="A508" s="151"/>
      <c r="B508" s="347"/>
      <c r="C508" s="108"/>
      <c r="D508" s="108"/>
      <c r="E508" s="349"/>
    </row>
    <row r="509" spans="1:5" ht="15.75">
      <c r="A509" s="151"/>
      <c r="B509" s="347"/>
      <c r="C509" s="108"/>
      <c r="D509" s="108"/>
      <c r="E509" s="349"/>
    </row>
    <row r="510" spans="1:5" ht="15.75">
      <c r="A510" s="151"/>
      <c r="B510" s="347"/>
      <c r="C510" s="108"/>
      <c r="D510" s="108"/>
      <c r="E510" s="349"/>
    </row>
    <row r="511" spans="1:5" ht="15.75">
      <c r="A511" s="151"/>
      <c r="B511" s="347"/>
      <c r="C511" s="108"/>
      <c r="D511" s="108"/>
      <c r="E511" s="349"/>
    </row>
    <row r="512" spans="1:5" ht="15.75">
      <c r="A512" s="151"/>
      <c r="B512" s="347"/>
      <c r="C512" s="108"/>
      <c r="D512" s="108"/>
      <c r="E512" s="349"/>
    </row>
    <row r="513" spans="1:5" ht="15.75">
      <c r="A513" s="151"/>
      <c r="B513" s="347"/>
      <c r="C513" s="108"/>
      <c r="D513" s="108"/>
      <c r="E513" s="349"/>
    </row>
    <row r="514" spans="1:5" ht="15.75">
      <c r="A514" s="151"/>
      <c r="B514" s="347"/>
      <c r="C514" s="108"/>
      <c r="D514" s="108"/>
      <c r="E514" s="349"/>
    </row>
    <row r="515" spans="1:5" ht="15.75">
      <c r="A515" s="151"/>
      <c r="B515" s="347"/>
      <c r="C515" s="108"/>
      <c r="D515" s="108"/>
      <c r="E515" s="349"/>
    </row>
    <row r="516" spans="1:5" ht="15.75">
      <c r="A516" s="151"/>
      <c r="B516" s="347"/>
      <c r="C516" s="108"/>
      <c r="D516" s="108"/>
      <c r="E516" s="349"/>
    </row>
    <row r="517" spans="1:5" ht="15.75">
      <c r="A517" s="151"/>
      <c r="B517" s="347"/>
      <c r="C517" s="108"/>
      <c r="D517" s="108"/>
      <c r="E517" s="349"/>
    </row>
    <row r="518" spans="1:5" ht="15.75">
      <c r="A518" s="151"/>
      <c r="B518" s="347"/>
      <c r="C518" s="108"/>
      <c r="D518" s="108"/>
      <c r="E518" s="349"/>
    </row>
    <row r="519" spans="1:5" ht="15.75">
      <c r="A519" s="151"/>
      <c r="B519" s="347"/>
      <c r="C519" s="108"/>
      <c r="D519" s="108"/>
      <c r="E519" s="349"/>
    </row>
    <row r="520" spans="1:5" ht="15.75">
      <c r="A520" s="151"/>
      <c r="B520" s="347"/>
      <c r="C520" s="108"/>
      <c r="D520" s="108"/>
      <c r="E520" s="349"/>
    </row>
    <row r="521" spans="1:5" ht="15.75">
      <c r="A521" s="151"/>
      <c r="B521" s="347"/>
      <c r="C521" s="108"/>
      <c r="D521" s="108"/>
      <c r="E521" s="349"/>
    </row>
    <row r="522" spans="1:5" ht="15.75">
      <c r="A522" s="151"/>
      <c r="B522" s="347"/>
      <c r="C522" s="108"/>
      <c r="D522" s="108"/>
      <c r="E522" s="349"/>
    </row>
    <row r="523" spans="1:5" ht="15.75">
      <c r="A523" s="151"/>
      <c r="B523" s="347"/>
      <c r="C523" s="108"/>
      <c r="D523" s="108"/>
      <c r="E523" s="349"/>
    </row>
    <row r="524" spans="1:5" ht="15.75">
      <c r="A524" s="151"/>
      <c r="B524" s="347"/>
      <c r="C524" s="108"/>
      <c r="D524" s="108"/>
      <c r="E524" s="349"/>
    </row>
    <row r="525" spans="1:5" ht="15.75">
      <c r="A525" s="151"/>
      <c r="B525" s="347"/>
      <c r="C525" s="108"/>
      <c r="D525" s="108"/>
      <c r="E525" s="349"/>
    </row>
    <row r="526" spans="1:5" ht="15.75">
      <c r="A526" s="151"/>
      <c r="B526" s="347"/>
      <c r="C526" s="108"/>
      <c r="D526" s="108"/>
      <c r="E526" s="349"/>
    </row>
    <row r="527" spans="1:5" ht="15.75">
      <c r="A527" s="151"/>
      <c r="B527" s="347"/>
      <c r="C527" s="108"/>
      <c r="D527" s="108"/>
      <c r="E527" s="349"/>
    </row>
    <row r="528" spans="1:5" ht="15.75">
      <c r="A528" s="151"/>
      <c r="B528" s="347"/>
      <c r="C528" s="108"/>
      <c r="D528" s="108"/>
      <c r="E528" s="349"/>
    </row>
    <row r="529" spans="1:5" ht="15.75">
      <c r="A529" s="151"/>
      <c r="B529" s="347"/>
      <c r="C529" s="108"/>
      <c r="D529" s="108"/>
      <c r="E529" s="349"/>
    </row>
    <row r="530" spans="1:5" ht="15.75">
      <c r="A530" s="151"/>
      <c r="B530" s="347"/>
      <c r="C530" s="108"/>
      <c r="D530" s="108"/>
      <c r="E530" s="349"/>
    </row>
    <row r="531" spans="1:5" ht="15.75">
      <c r="A531" s="151"/>
      <c r="B531" s="347"/>
      <c r="C531" s="108"/>
      <c r="D531" s="108"/>
      <c r="E531" s="349"/>
    </row>
    <row r="532" spans="1:5" ht="15.75">
      <c r="A532" s="151"/>
      <c r="B532" s="347"/>
      <c r="C532" s="108"/>
      <c r="D532" s="108"/>
      <c r="E532" s="349"/>
    </row>
    <row r="533" spans="1:5" ht="15.75">
      <c r="A533" s="151"/>
      <c r="B533" s="347"/>
      <c r="C533" s="108"/>
      <c r="D533" s="108"/>
      <c r="E533" s="349"/>
    </row>
    <row r="534" spans="1:5" ht="15.75">
      <c r="A534" s="151"/>
      <c r="B534" s="347"/>
      <c r="C534" s="108"/>
      <c r="D534" s="108"/>
      <c r="E534" s="349"/>
    </row>
    <row r="535" spans="1:5" ht="15.75">
      <c r="A535" s="151"/>
      <c r="B535" s="347"/>
      <c r="C535" s="108"/>
      <c r="D535" s="108"/>
      <c r="E535" s="349"/>
    </row>
    <row r="536" spans="1:5" ht="15.75">
      <c r="A536" s="151"/>
      <c r="B536" s="347"/>
      <c r="C536" s="108"/>
      <c r="D536" s="108"/>
      <c r="E536" s="349"/>
    </row>
    <row r="537" spans="1:5" ht="15.75">
      <c r="A537" s="151"/>
      <c r="B537" s="347"/>
      <c r="C537" s="108"/>
      <c r="D537" s="108"/>
      <c r="E537" s="349"/>
    </row>
    <row r="538" spans="1:5" ht="15.75">
      <c r="A538" s="151"/>
      <c r="B538" s="347"/>
      <c r="C538" s="108"/>
      <c r="D538" s="108"/>
      <c r="E538" s="349"/>
    </row>
    <row r="539" spans="1:5" ht="15.75">
      <c r="A539" s="151"/>
      <c r="B539" s="347"/>
      <c r="C539" s="108"/>
      <c r="D539" s="108"/>
      <c r="E539" s="349"/>
    </row>
    <row r="540" spans="1:5" ht="15.75">
      <c r="A540" s="151"/>
      <c r="B540" s="347"/>
      <c r="C540" s="108"/>
      <c r="D540" s="108"/>
      <c r="E540" s="349"/>
    </row>
    <row r="541" spans="1:5" ht="15.75">
      <c r="A541" s="151"/>
      <c r="B541" s="347"/>
      <c r="C541" s="108"/>
      <c r="D541" s="108"/>
      <c r="E541" s="349"/>
    </row>
    <row r="542" spans="1:5" ht="15.75">
      <c r="A542" s="151"/>
      <c r="B542" s="347"/>
      <c r="C542" s="108"/>
      <c r="D542" s="108"/>
      <c r="E542" s="349"/>
    </row>
    <row r="543" spans="1:5" ht="15.75">
      <c r="A543" s="151"/>
      <c r="B543" s="347"/>
      <c r="C543" s="108"/>
      <c r="D543" s="108"/>
      <c r="E543" s="349"/>
    </row>
    <row r="544" spans="1:5" ht="15.75">
      <c r="A544" s="151"/>
      <c r="B544" s="347"/>
      <c r="C544" s="108"/>
      <c r="D544" s="108"/>
      <c r="E544" s="349"/>
    </row>
    <row r="545" spans="1:5" ht="15.75">
      <c r="A545" s="151"/>
      <c r="B545" s="347"/>
      <c r="C545" s="108"/>
      <c r="D545" s="108"/>
      <c r="E545" s="349"/>
    </row>
    <row r="546" spans="1:5" ht="15.75">
      <c r="A546" s="151"/>
      <c r="B546" s="347"/>
      <c r="C546" s="108"/>
      <c r="D546" s="108"/>
      <c r="E546" s="349"/>
    </row>
    <row r="547" spans="1:5" ht="15.75">
      <c r="A547" s="151"/>
      <c r="B547" s="347"/>
      <c r="C547" s="108"/>
      <c r="D547" s="108"/>
      <c r="E547" s="349"/>
    </row>
    <row r="548" spans="1:5" ht="15.75">
      <c r="A548" s="151"/>
      <c r="B548" s="347"/>
      <c r="C548" s="108"/>
      <c r="D548" s="108"/>
      <c r="E548" s="349"/>
    </row>
    <row r="549" spans="1:5" ht="15.75">
      <c r="A549" s="151"/>
      <c r="B549" s="347"/>
      <c r="C549" s="108"/>
      <c r="D549" s="108"/>
      <c r="E549" s="349"/>
    </row>
    <row r="550" spans="1:5" ht="15.75">
      <c r="A550" s="151"/>
      <c r="B550" s="347"/>
      <c r="C550" s="108"/>
      <c r="D550" s="108"/>
      <c r="E550" s="349"/>
    </row>
    <row r="551" spans="1:5" ht="15.75">
      <c r="A551" s="151"/>
      <c r="B551" s="347"/>
      <c r="C551" s="108"/>
      <c r="D551" s="108"/>
      <c r="E551" s="349"/>
    </row>
    <row r="552" spans="1:5" ht="15.75">
      <c r="A552" s="151"/>
      <c r="B552" s="347"/>
      <c r="C552" s="108"/>
      <c r="D552" s="108"/>
      <c r="E552" s="349"/>
    </row>
    <row r="553" spans="1:5" ht="15.75">
      <c r="A553" s="151"/>
      <c r="B553" s="347"/>
      <c r="C553" s="108"/>
      <c r="D553" s="108"/>
      <c r="E553" s="349"/>
    </row>
    <row r="554" spans="1:5" ht="15.75">
      <c r="A554" s="151"/>
      <c r="B554" s="347"/>
      <c r="C554" s="108"/>
      <c r="D554" s="108"/>
      <c r="E554" s="349"/>
    </row>
    <row r="555" spans="1:5" ht="15.75">
      <c r="A555" s="151"/>
      <c r="B555" s="347"/>
      <c r="C555" s="108"/>
      <c r="D555" s="108"/>
      <c r="E555" s="349"/>
    </row>
    <row r="556" spans="1:5" ht="15.75">
      <c r="A556" s="151"/>
      <c r="B556" s="347"/>
      <c r="C556" s="108"/>
      <c r="D556" s="108"/>
      <c r="E556" s="349"/>
    </row>
    <row r="557" spans="1:5" ht="15.75">
      <c r="A557" s="151"/>
      <c r="B557" s="347"/>
      <c r="C557" s="108"/>
      <c r="D557" s="108"/>
      <c r="E557" s="349"/>
    </row>
    <row r="558" spans="1:5" ht="15.75">
      <c r="A558" s="151"/>
      <c r="B558" s="347"/>
      <c r="C558" s="108"/>
      <c r="D558" s="108"/>
      <c r="E558" s="349"/>
    </row>
    <row r="559" spans="1:5" ht="15.75">
      <c r="A559" s="151"/>
      <c r="B559" s="347"/>
      <c r="C559" s="108"/>
      <c r="D559" s="108"/>
      <c r="E559" s="349"/>
    </row>
    <row r="560" spans="1:5" ht="15.75">
      <c r="A560" s="151"/>
      <c r="B560" s="347"/>
      <c r="C560" s="108"/>
      <c r="D560" s="108"/>
      <c r="E560" s="349"/>
    </row>
    <row r="561" spans="1:5" ht="15.75">
      <c r="A561" s="151"/>
      <c r="B561" s="347"/>
      <c r="C561" s="108"/>
      <c r="D561" s="108"/>
      <c r="E561" s="349"/>
    </row>
    <row r="562" spans="1:5" ht="15.75">
      <c r="A562" s="151"/>
      <c r="B562" s="347"/>
      <c r="C562" s="108"/>
      <c r="D562" s="108"/>
      <c r="E562" s="349"/>
    </row>
    <row r="563" spans="1:5" ht="15.75">
      <c r="A563" s="151"/>
      <c r="B563" s="347"/>
      <c r="C563" s="108"/>
      <c r="D563" s="108"/>
      <c r="E563" s="349"/>
    </row>
    <row r="564" spans="1:5" ht="15.75">
      <c r="A564" s="151"/>
      <c r="B564" s="347"/>
      <c r="C564" s="108"/>
      <c r="D564" s="108"/>
      <c r="E564" s="349"/>
    </row>
    <row r="565" spans="1:5" ht="15.75">
      <c r="A565" s="151"/>
      <c r="B565" s="347"/>
      <c r="C565" s="108"/>
      <c r="D565" s="108"/>
      <c r="E565" s="349"/>
    </row>
    <row r="566" spans="1:5" ht="15.75">
      <c r="A566" s="151"/>
      <c r="B566" s="347"/>
      <c r="C566" s="108"/>
      <c r="D566" s="108"/>
      <c r="E566" s="349"/>
    </row>
    <row r="567" spans="1:5" ht="15.75">
      <c r="A567" s="151"/>
      <c r="B567" s="347"/>
      <c r="C567" s="108"/>
      <c r="D567" s="108"/>
      <c r="E567" s="349"/>
    </row>
    <row r="568" spans="1:5" ht="15.75">
      <c r="A568" s="151"/>
      <c r="B568" s="347"/>
      <c r="C568" s="108"/>
      <c r="D568" s="108"/>
      <c r="E568" s="349"/>
    </row>
    <row r="569" spans="1:5" ht="15.75">
      <c r="A569" s="151"/>
      <c r="B569" s="347"/>
      <c r="C569" s="108"/>
      <c r="D569" s="108"/>
      <c r="E569" s="349"/>
    </row>
    <row r="570" spans="1:5" ht="15.75">
      <c r="A570" s="151"/>
      <c r="B570" s="347"/>
      <c r="C570" s="108"/>
      <c r="D570" s="108"/>
      <c r="E570" s="349"/>
    </row>
    <row r="571" spans="1:5" ht="15.75">
      <c r="A571" s="151"/>
      <c r="B571" s="347"/>
      <c r="C571" s="108"/>
      <c r="D571" s="108"/>
      <c r="E571" s="349"/>
    </row>
    <row r="572" spans="1:5" ht="15.75">
      <c r="A572" s="151"/>
      <c r="B572" s="347"/>
      <c r="C572" s="108"/>
      <c r="D572" s="108"/>
      <c r="E572" s="349"/>
    </row>
    <row r="573" spans="1:5" ht="15.75">
      <c r="A573" s="151"/>
      <c r="B573" s="347"/>
      <c r="C573" s="108"/>
      <c r="D573" s="108"/>
      <c r="E573" s="349"/>
    </row>
    <row r="574" spans="1:5" ht="15.75">
      <c r="A574" s="151"/>
      <c r="B574" s="347"/>
      <c r="C574" s="108"/>
      <c r="D574" s="108"/>
      <c r="E574" s="349"/>
    </row>
    <row r="575" spans="1:5" ht="15.75">
      <c r="A575" s="151"/>
      <c r="B575" s="347"/>
      <c r="C575" s="108"/>
      <c r="D575" s="108"/>
      <c r="E575" s="349"/>
    </row>
    <row r="576" spans="1:5" ht="15.75">
      <c r="A576" s="151"/>
      <c r="B576" s="347"/>
      <c r="C576" s="108"/>
      <c r="D576" s="108"/>
      <c r="E576" s="349"/>
    </row>
    <row r="577" spans="1:5" ht="15.75">
      <c r="A577" s="151"/>
      <c r="B577" s="347"/>
      <c r="C577" s="108"/>
      <c r="D577" s="108"/>
      <c r="E577" s="349"/>
    </row>
    <row r="578" spans="1:5" ht="15.75">
      <c r="A578" s="151"/>
      <c r="B578" s="347"/>
      <c r="C578" s="108"/>
      <c r="D578" s="108"/>
      <c r="E578" s="349"/>
    </row>
    <row r="579" spans="1:5" ht="15.75">
      <c r="A579" s="151"/>
      <c r="B579" s="347"/>
      <c r="C579" s="108"/>
      <c r="D579" s="108"/>
      <c r="E579" s="349"/>
    </row>
    <row r="580" spans="1:5" ht="15.75">
      <c r="A580" s="151"/>
      <c r="B580" s="347"/>
      <c r="C580" s="108"/>
      <c r="D580" s="108"/>
      <c r="E580" s="349"/>
    </row>
    <row r="581" spans="1:5" ht="15.75">
      <c r="A581" s="151"/>
      <c r="B581" s="347"/>
      <c r="C581" s="108"/>
      <c r="D581" s="108"/>
      <c r="E581" s="349"/>
    </row>
    <row r="582" spans="1:5" ht="15.75">
      <c r="A582" s="151"/>
      <c r="B582" s="347"/>
      <c r="C582" s="108"/>
      <c r="D582" s="108"/>
      <c r="E582" s="349"/>
    </row>
    <row r="583" spans="1:5" ht="15.75">
      <c r="A583" s="151"/>
      <c r="B583" s="347"/>
      <c r="C583" s="108"/>
      <c r="D583" s="108"/>
      <c r="E583" s="349"/>
    </row>
    <row r="584" spans="1:5" ht="15.75">
      <c r="A584" s="151"/>
      <c r="B584" s="347"/>
      <c r="C584" s="108"/>
      <c r="D584" s="108"/>
      <c r="E584" s="349"/>
    </row>
    <row r="585" spans="1:5" ht="15.75">
      <c r="A585" s="151"/>
      <c r="B585" s="347"/>
      <c r="C585" s="108"/>
      <c r="D585" s="108"/>
      <c r="E585" s="349"/>
    </row>
    <row r="586" spans="1:5" ht="15.75">
      <c r="A586" s="151"/>
      <c r="B586" s="347"/>
      <c r="C586" s="108"/>
      <c r="D586" s="108"/>
      <c r="E586" s="349"/>
    </row>
    <row r="587" spans="1:5" ht="15.75">
      <c r="A587" s="151"/>
      <c r="B587" s="347"/>
      <c r="C587" s="108"/>
      <c r="D587" s="108"/>
      <c r="E587" s="349"/>
    </row>
    <row r="588" spans="1:5" ht="15.75">
      <c r="A588" s="151"/>
      <c r="B588" s="347"/>
      <c r="C588" s="108"/>
      <c r="D588" s="108"/>
      <c r="E588" s="349"/>
    </row>
    <row r="589" spans="1:5" ht="15.75">
      <c r="A589" s="151"/>
      <c r="B589" s="347"/>
      <c r="C589" s="108"/>
      <c r="D589" s="108"/>
      <c r="E589" s="349"/>
    </row>
    <row r="590" spans="1:5" ht="15.75">
      <c r="A590" s="151"/>
      <c r="B590" s="347"/>
      <c r="C590" s="108"/>
      <c r="D590" s="108"/>
      <c r="E590" s="349"/>
    </row>
    <row r="591" spans="1:5" ht="15.75">
      <c r="A591" s="151"/>
      <c r="B591" s="347"/>
      <c r="C591" s="108"/>
      <c r="D591" s="108"/>
      <c r="E591" s="349"/>
    </row>
    <row r="592" spans="1:5" ht="15.75">
      <c r="A592" s="151"/>
      <c r="B592" s="347"/>
      <c r="C592" s="108"/>
      <c r="D592" s="108"/>
      <c r="E592" s="349"/>
    </row>
    <row r="593" spans="1:5" ht="15.75">
      <c r="A593" s="151"/>
      <c r="B593" s="347"/>
      <c r="C593" s="108"/>
      <c r="D593" s="108"/>
      <c r="E593" s="349"/>
    </row>
    <row r="594" spans="1:5" ht="15.75">
      <c r="A594" s="151"/>
      <c r="B594" s="347"/>
      <c r="C594" s="108"/>
      <c r="D594" s="108"/>
      <c r="E594" s="349"/>
    </row>
    <row r="595" spans="1:5" ht="15.75">
      <c r="A595" s="151"/>
      <c r="B595" s="347"/>
      <c r="C595" s="108"/>
      <c r="D595" s="108"/>
      <c r="E595" s="349"/>
    </row>
    <row r="596" spans="1:5" ht="15.75">
      <c r="A596" s="151"/>
      <c r="B596" s="347"/>
      <c r="C596" s="108"/>
      <c r="D596" s="108"/>
      <c r="E596" s="349"/>
    </row>
    <row r="597" spans="1:5" ht="15.75">
      <c r="A597" s="151"/>
      <c r="B597" s="347"/>
      <c r="C597" s="108"/>
      <c r="D597" s="108"/>
      <c r="E597" s="349"/>
    </row>
    <row r="598" spans="1:5" ht="15.75">
      <c r="A598" s="151"/>
      <c r="B598" s="347"/>
      <c r="C598" s="108"/>
      <c r="D598" s="108"/>
      <c r="E598" s="349"/>
    </row>
    <row r="599" spans="1:5" ht="15.75">
      <c r="A599" s="151"/>
      <c r="B599" s="347"/>
      <c r="C599" s="108"/>
      <c r="D599" s="108"/>
      <c r="E599" s="349"/>
    </row>
    <row r="600" spans="1:5" ht="15.75">
      <c r="A600" s="151"/>
      <c r="B600" s="347"/>
      <c r="C600" s="108"/>
      <c r="D600" s="108"/>
      <c r="E600" s="349"/>
    </row>
    <row r="601" spans="1:5" ht="15.75">
      <c r="A601" s="151"/>
      <c r="B601" s="347"/>
      <c r="C601" s="108"/>
      <c r="D601" s="108"/>
      <c r="E601" s="349"/>
    </row>
    <row r="602" spans="1:5" ht="15.75">
      <c r="A602" s="151"/>
      <c r="B602" s="347"/>
      <c r="C602" s="108"/>
      <c r="D602" s="108"/>
      <c r="E602" s="349"/>
    </row>
    <row r="603" spans="1:5" ht="15.75">
      <c r="A603" s="151"/>
      <c r="B603" s="347"/>
      <c r="C603" s="108"/>
      <c r="D603" s="108"/>
      <c r="E603" s="349"/>
    </row>
    <row r="604" spans="1:5" ht="15.75">
      <c r="A604" s="151"/>
      <c r="B604" s="347"/>
      <c r="C604" s="108"/>
      <c r="D604" s="108"/>
      <c r="E604" s="349"/>
    </row>
    <row r="605" spans="1:5" ht="15.75">
      <c r="A605" s="151"/>
      <c r="B605" s="347"/>
      <c r="C605" s="108"/>
      <c r="D605" s="108"/>
      <c r="E605" s="349"/>
    </row>
    <row r="606" spans="1:5" ht="15.75">
      <c r="A606" s="151"/>
      <c r="B606" s="347"/>
      <c r="C606" s="108"/>
      <c r="D606" s="108"/>
      <c r="E606" s="349"/>
    </row>
    <row r="607" spans="1:5" ht="15.75">
      <c r="A607" s="151"/>
      <c r="B607" s="347"/>
      <c r="C607" s="108"/>
      <c r="D607" s="108"/>
      <c r="E607" s="349"/>
    </row>
    <row r="608" spans="1:5" ht="15.75">
      <c r="A608" s="151"/>
      <c r="B608" s="347"/>
      <c r="C608" s="108"/>
      <c r="D608" s="108"/>
      <c r="E608" s="349"/>
    </row>
    <row r="609" spans="1:5" ht="15.75">
      <c r="A609" s="151"/>
      <c r="B609" s="347"/>
      <c r="C609" s="108"/>
      <c r="D609" s="108"/>
      <c r="E609" s="349"/>
    </row>
    <row r="610" spans="1:5" ht="15.75">
      <c r="A610" s="151"/>
      <c r="B610" s="347"/>
      <c r="C610" s="108"/>
      <c r="D610" s="108"/>
      <c r="E610" s="349"/>
    </row>
    <row r="611" spans="1:5" ht="15.75">
      <c r="A611" s="151"/>
      <c r="B611" s="347"/>
      <c r="C611" s="108"/>
      <c r="D611" s="108"/>
      <c r="E611" s="349"/>
    </row>
    <row r="612" spans="1:5" ht="15.75">
      <c r="A612" s="151"/>
      <c r="B612" s="347"/>
      <c r="C612" s="108"/>
      <c r="D612" s="108"/>
      <c r="E612" s="349"/>
    </row>
    <row r="613" spans="1:5" ht="15.75">
      <c r="A613" s="151"/>
      <c r="B613" s="347"/>
      <c r="C613" s="108"/>
      <c r="D613" s="108"/>
      <c r="E613" s="349"/>
    </row>
    <row r="614" spans="1:5" ht="15.75">
      <c r="A614" s="151"/>
      <c r="B614" s="347"/>
      <c r="C614" s="108"/>
      <c r="D614" s="108"/>
      <c r="E614" s="349"/>
    </row>
    <row r="615" spans="1:5" ht="15.75">
      <c r="A615" s="151"/>
      <c r="B615" s="347"/>
      <c r="C615" s="108"/>
      <c r="D615" s="108"/>
      <c r="E615" s="349"/>
    </row>
    <row r="616" spans="1:5" ht="15.75">
      <c r="A616" s="151"/>
      <c r="B616" s="347"/>
      <c r="C616" s="108"/>
      <c r="D616" s="108"/>
      <c r="E616" s="349"/>
    </row>
    <row r="617" spans="1:5" ht="15.75">
      <c r="A617" s="151"/>
      <c r="B617" s="347"/>
      <c r="C617" s="108"/>
      <c r="D617" s="108"/>
      <c r="E617" s="349"/>
    </row>
    <row r="618" spans="1:5" ht="15.75">
      <c r="A618" s="151"/>
      <c r="B618" s="347"/>
      <c r="C618" s="108"/>
      <c r="D618" s="108"/>
      <c r="E618" s="349"/>
    </row>
    <row r="619" spans="1:5" ht="15.75">
      <c r="A619" s="151"/>
      <c r="B619" s="347"/>
      <c r="C619" s="108"/>
      <c r="D619" s="108"/>
      <c r="E619" s="349"/>
    </row>
    <row r="620" spans="1:5" ht="15.75">
      <c r="A620" s="151"/>
      <c r="B620" s="347"/>
      <c r="C620" s="108"/>
      <c r="D620" s="108"/>
      <c r="E620" s="349"/>
    </row>
    <row r="621" spans="1:5" ht="15.75">
      <c r="A621" s="151"/>
      <c r="B621" s="347"/>
      <c r="C621" s="108"/>
      <c r="D621" s="108"/>
      <c r="E621" s="349"/>
    </row>
    <row r="622" spans="1:5" ht="15.75">
      <c r="A622" s="151"/>
      <c r="B622" s="347"/>
      <c r="C622" s="108"/>
      <c r="D622" s="108"/>
      <c r="E622" s="349"/>
    </row>
    <row r="623" spans="1:5" ht="15.75">
      <c r="A623" s="151"/>
      <c r="B623" s="347"/>
      <c r="C623" s="108"/>
      <c r="D623" s="108"/>
      <c r="E623" s="349"/>
    </row>
    <row r="624" spans="1:5" ht="15.75">
      <c r="A624" s="151"/>
      <c r="B624" s="347"/>
      <c r="C624" s="108"/>
      <c r="D624" s="108"/>
      <c r="E624" s="349"/>
    </row>
    <row r="625" spans="1:5" ht="15.75">
      <c r="A625" s="151"/>
      <c r="B625" s="347"/>
      <c r="C625" s="108"/>
      <c r="D625" s="108"/>
      <c r="E625" s="349"/>
    </row>
    <row r="626" spans="1:5" ht="15.75">
      <c r="A626" s="151"/>
      <c r="B626" s="347"/>
      <c r="C626" s="108"/>
      <c r="D626" s="108"/>
      <c r="E626" s="349"/>
    </row>
    <row r="627" spans="1:5" ht="15.75">
      <c r="A627" s="151"/>
      <c r="B627" s="347"/>
      <c r="C627" s="108"/>
      <c r="D627" s="108"/>
      <c r="E627" s="349"/>
    </row>
    <row r="628" spans="1:5" ht="15.75">
      <c r="A628" s="151"/>
      <c r="B628" s="347"/>
      <c r="C628" s="108"/>
      <c r="D628" s="108"/>
      <c r="E628" s="349"/>
    </row>
    <row r="629" spans="1:5" ht="15.75">
      <c r="A629" s="151"/>
      <c r="B629" s="347"/>
      <c r="C629" s="108"/>
      <c r="D629" s="108"/>
      <c r="E629" s="349"/>
    </row>
    <row r="630" spans="1:5" ht="15.75">
      <c r="A630" s="151"/>
      <c r="B630" s="347"/>
      <c r="C630" s="108"/>
      <c r="D630" s="108"/>
      <c r="E630" s="349"/>
    </row>
    <row r="631" spans="1:5" ht="15.75">
      <c r="A631" s="151"/>
      <c r="B631" s="347"/>
      <c r="C631" s="108"/>
      <c r="D631" s="108"/>
      <c r="E631" s="349"/>
    </row>
    <row r="632" spans="1:5" ht="15.75">
      <c r="A632" s="151"/>
      <c r="B632" s="347"/>
      <c r="C632" s="108"/>
      <c r="D632" s="108"/>
      <c r="E632" s="349"/>
    </row>
    <row r="633" spans="1:5" ht="15.75">
      <c r="A633" s="151"/>
      <c r="B633" s="347"/>
      <c r="C633" s="108"/>
      <c r="D633" s="108"/>
      <c r="E633" s="349"/>
    </row>
    <row r="634" spans="1:5" ht="15.75">
      <c r="A634" s="151"/>
      <c r="B634" s="347"/>
      <c r="C634" s="108"/>
      <c r="D634" s="108"/>
      <c r="E634" s="349"/>
    </row>
    <row r="635" spans="1:5" ht="15.75">
      <c r="A635" s="151"/>
      <c r="B635" s="347"/>
      <c r="C635" s="108"/>
      <c r="D635" s="108"/>
      <c r="E635" s="349"/>
    </row>
    <row r="636" spans="1:5" ht="15.75">
      <c r="A636" s="151"/>
      <c r="B636" s="347"/>
      <c r="C636" s="108"/>
      <c r="D636" s="108"/>
      <c r="E636" s="349"/>
    </row>
    <row r="637" spans="1:5" ht="15.75">
      <c r="A637" s="151"/>
      <c r="B637" s="347"/>
      <c r="C637" s="108"/>
      <c r="D637" s="108"/>
      <c r="E637" s="349"/>
    </row>
    <row r="638" spans="1:5" ht="15.75">
      <c r="A638" s="151"/>
      <c r="B638" s="347"/>
      <c r="C638" s="108"/>
      <c r="D638" s="108"/>
      <c r="E638" s="349"/>
    </row>
    <row r="639" spans="1:5" ht="15.75">
      <c r="A639" s="151"/>
      <c r="B639" s="347"/>
      <c r="C639" s="108"/>
      <c r="D639" s="108"/>
      <c r="E639" s="349"/>
    </row>
    <row r="640" spans="1:5" ht="15.75">
      <c r="A640" s="151"/>
      <c r="B640" s="347"/>
      <c r="C640" s="108"/>
      <c r="D640" s="108"/>
      <c r="E640" s="349"/>
    </row>
    <row r="641" spans="1:5" ht="15.75">
      <c r="A641" s="151"/>
      <c r="B641" s="347"/>
      <c r="C641" s="108"/>
      <c r="D641" s="108"/>
      <c r="E641" s="349"/>
    </row>
    <row r="642" spans="1:5" ht="15.75">
      <c r="A642" s="151"/>
      <c r="B642" s="347"/>
      <c r="C642" s="108"/>
      <c r="D642" s="108"/>
      <c r="E642" s="349"/>
    </row>
    <row r="643" spans="1:5" ht="15.75">
      <c r="A643" s="151"/>
      <c r="B643" s="347"/>
      <c r="C643" s="108"/>
      <c r="D643" s="108"/>
      <c r="E643" s="349"/>
    </row>
    <row r="644" spans="1:5" ht="15.75">
      <c r="A644" s="151"/>
      <c r="B644" s="347"/>
      <c r="C644" s="108"/>
      <c r="D644" s="108"/>
      <c r="E644" s="349"/>
    </row>
    <row r="645" spans="1:5" ht="15.75">
      <c r="A645" s="151"/>
      <c r="B645" s="347"/>
      <c r="C645" s="108"/>
      <c r="D645" s="108"/>
      <c r="E645" s="349"/>
    </row>
    <row r="646" spans="1:5" ht="15.75">
      <c r="A646" s="151"/>
      <c r="B646" s="347"/>
      <c r="C646" s="108"/>
      <c r="D646" s="108"/>
      <c r="E646" s="349"/>
    </row>
    <row r="647" spans="1:5" ht="15.75">
      <c r="A647" s="151"/>
      <c r="B647" s="347"/>
      <c r="C647" s="108"/>
      <c r="D647" s="108"/>
      <c r="E647" s="349"/>
    </row>
    <row r="648" spans="1:5" ht="15.75">
      <c r="A648" s="151"/>
      <c r="B648" s="347"/>
      <c r="C648" s="108"/>
      <c r="D648" s="108"/>
      <c r="E648" s="349"/>
    </row>
    <row r="649" spans="1:5" ht="15.75">
      <c r="A649" s="151"/>
      <c r="B649" s="347"/>
      <c r="C649" s="108"/>
      <c r="D649" s="108"/>
      <c r="E649" s="349"/>
    </row>
    <row r="650" spans="1:5" ht="15.75">
      <c r="A650" s="151"/>
      <c r="B650" s="347"/>
      <c r="C650" s="108"/>
      <c r="D650" s="108"/>
      <c r="E650" s="349"/>
    </row>
    <row r="651" spans="1:5" ht="15.75">
      <c r="A651" s="151"/>
      <c r="B651" s="347"/>
      <c r="C651" s="108"/>
      <c r="D651" s="108"/>
      <c r="E651" s="349"/>
    </row>
    <row r="652" spans="1:5" ht="15.75">
      <c r="A652" s="151"/>
      <c r="B652" s="347"/>
      <c r="C652" s="108"/>
      <c r="D652" s="108"/>
      <c r="E652" s="349"/>
    </row>
    <row r="653" spans="1:5" ht="15.75">
      <c r="A653" s="151"/>
      <c r="B653" s="347"/>
      <c r="C653" s="108"/>
      <c r="D653" s="108"/>
      <c r="E653" s="349"/>
    </row>
    <row r="654" spans="1:5" ht="15.75">
      <c r="A654" s="151"/>
      <c r="B654" s="347"/>
      <c r="C654" s="108"/>
      <c r="D654" s="108"/>
      <c r="E654" s="349"/>
    </row>
    <row r="655" spans="1:5" ht="15.75">
      <c r="A655" s="151"/>
      <c r="B655" s="347"/>
      <c r="C655" s="108"/>
      <c r="D655" s="108"/>
      <c r="E655" s="349"/>
    </row>
    <row r="656" spans="1:5" ht="15.75">
      <c r="A656" s="151"/>
      <c r="B656" s="347"/>
      <c r="C656" s="108"/>
      <c r="D656" s="108"/>
      <c r="E656" s="349"/>
    </row>
    <row r="657" spans="1:5" ht="15.75">
      <c r="A657" s="151"/>
      <c r="B657" s="347"/>
      <c r="C657" s="108"/>
      <c r="D657" s="108"/>
      <c r="E657" s="349"/>
    </row>
    <row r="658" spans="1:5" ht="15.75">
      <c r="A658" s="151"/>
      <c r="B658" s="347"/>
      <c r="C658" s="108"/>
      <c r="D658" s="108"/>
      <c r="E658" s="349"/>
    </row>
    <row r="659" spans="1:5" ht="15.75">
      <c r="A659" s="151"/>
      <c r="B659" s="347"/>
      <c r="C659" s="108"/>
      <c r="D659" s="108"/>
      <c r="E659" s="349"/>
    </row>
    <row r="660" spans="1:5" ht="15.75">
      <c r="A660" s="151"/>
      <c r="B660" s="347"/>
      <c r="C660" s="108"/>
      <c r="D660" s="108"/>
      <c r="E660" s="349"/>
    </row>
    <row r="661" spans="1:5" ht="15.75">
      <c r="A661" s="151"/>
      <c r="B661" s="347"/>
      <c r="C661" s="108"/>
      <c r="D661" s="108"/>
      <c r="E661" s="349"/>
    </row>
    <row r="662" spans="1:5" ht="15.75">
      <c r="A662" s="151"/>
      <c r="B662" s="347"/>
      <c r="C662" s="108"/>
      <c r="D662" s="108"/>
      <c r="E662" s="349"/>
    </row>
    <row r="663" spans="1:5" ht="15.75">
      <c r="A663" s="151"/>
      <c r="B663" s="347"/>
      <c r="C663" s="108"/>
      <c r="D663" s="108"/>
      <c r="E663" s="349"/>
    </row>
    <row r="664" spans="1:5" ht="15.75">
      <c r="A664" s="151"/>
      <c r="B664" s="347"/>
      <c r="C664" s="108"/>
      <c r="D664" s="108"/>
      <c r="E664" s="349"/>
    </row>
    <row r="665" spans="1:5" ht="15.75">
      <c r="A665" s="151"/>
      <c r="B665" s="347"/>
      <c r="C665" s="108"/>
      <c r="D665" s="108"/>
      <c r="E665" s="349"/>
    </row>
    <row r="666" spans="1:5" ht="15.75">
      <c r="A666" s="151"/>
      <c r="B666" s="347"/>
      <c r="C666" s="108"/>
      <c r="D666" s="108"/>
      <c r="E666" s="349"/>
    </row>
    <row r="667" spans="1:5" ht="15.75">
      <c r="A667" s="151"/>
      <c r="B667" s="347"/>
      <c r="C667" s="108"/>
      <c r="D667" s="108"/>
      <c r="E667" s="349"/>
    </row>
    <row r="668" spans="1:5" ht="15.75">
      <c r="A668" s="151"/>
      <c r="B668" s="347"/>
      <c r="C668" s="108"/>
      <c r="D668" s="108"/>
      <c r="E668" s="349"/>
    </row>
    <row r="669" spans="1:5" ht="15.75">
      <c r="A669" s="151"/>
      <c r="B669" s="347"/>
      <c r="C669" s="108"/>
      <c r="D669" s="108"/>
      <c r="E669" s="349"/>
    </row>
    <row r="670" spans="1:5" ht="15.75">
      <c r="A670" s="151"/>
      <c r="B670" s="347"/>
      <c r="C670" s="108"/>
      <c r="D670" s="108"/>
      <c r="E670" s="349"/>
    </row>
    <row r="671" spans="1:5" ht="15.75">
      <c r="A671" s="151"/>
      <c r="B671" s="347"/>
      <c r="C671" s="108"/>
      <c r="D671" s="108"/>
      <c r="E671" s="349"/>
    </row>
    <row r="672" spans="1:5" ht="15.75">
      <c r="A672" s="151"/>
      <c r="B672" s="347"/>
      <c r="C672" s="108"/>
      <c r="D672" s="108"/>
      <c r="E672" s="349"/>
    </row>
    <row r="673" spans="1:5" ht="15.75">
      <c r="A673" s="151"/>
      <c r="B673" s="347"/>
      <c r="C673" s="108"/>
      <c r="D673" s="108"/>
      <c r="E673" s="349"/>
    </row>
    <row r="674" spans="1:5" ht="15.75">
      <c r="A674" s="151"/>
      <c r="B674" s="347"/>
      <c r="C674" s="108"/>
      <c r="D674" s="108"/>
      <c r="E674" s="349"/>
    </row>
    <row r="675" spans="1:5" ht="15.75">
      <c r="A675" s="151"/>
      <c r="B675" s="347"/>
      <c r="C675" s="108"/>
      <c r="D675" s="108"/>
      <c r="E675" s="349"/>
    </row>
    <row r="676" spans="1:5" ht="15.75">
      <c r="A676" s="151"/>
      <c r="B676" s="347"/>
      <c r="C676" s="108"/>
      <c r="D676" s="108"/>
      <c r="E676" s="349"/>
    </row>
    <row r="677" spans="1:5" ht="15.75">
      <c r="A677" s="151"/>
      <c r="B677" s="347"/>
      <c r="C677" s="108"/>
      <c r="D677" s="108"/>
      <c r="E677" s="349"/>
    </row>
    <row r="678" spans="1:5" ht="15.75">
      <c r="A678" s="151"/>
      <c r="B678" s="347"/>
      <c r="C678" s="108"/>
      <c r="D678" s="108"/>
      <c r="E678" s="349"/>
    </row>
    <row r="679" spans="1:5" ht="15.75">
      <c r="A679" s="151"/>
      <c r="B679" s="347"/>
      <c r="C679" s="108"/>
      <c r="D679" s="108"/>
      <c r="E679" s="349"/>
    </row>
    <row r="680" spans="1:5" ht="15.75">
      <c r="A680" s="151"/>
      <c r="B680" s="347"/>
      <c r="C680" s="108"/>
      <c r="D680" s="108"/>
      <c r="E680" s="349"/>
    </row>
    <row r="681" spans="1:5" ht="15.75">
      <c r="A681" s="151"/>
      <c r="B681" s="347"/>
      <c r="C681" s="108"/>
      <c r="D681" s="108"/>
      <c r="E681" s="349"/>
    </row>
    <row r="682" spans="1:5" ht="15.75">
      <c r="A682" s="151"/>
      <c r="B682" s="347"/>
      <c r="C682" s="108"/>
      <c r="D682" s="108"/>
      <c r="E682" s="349"/>
    </row>
    <row r="683" spans="1:5" ht="15.75">
      <c r="A683" s="151"/>
      <c r="B683" s="347"/>
      <c r="C683" s="108"/>
      <c r="D683" s="108"/>
      <c r="E683" s="349"/>
    </row>
    <row r="684" spans="1:5" ht="15.75">
      <c r="A684" s="151"/>
      <c r="B684" s="347"/>
      <c r="C684" s="108"/>
      <c r="D684" s="108"/>
      <c r="E684" s="349"/>
    </row>
    <row r="685" spans="1:5" ht="15.75">
      <c r="A685" s="151"/>
      <c r="B685" s="347"/>
      <c r="C685" s="108"/>
      <c r="D685" s="108"/>
      <c r="E685" s="349"/>
    </row>
    <row r="686" spans="1:5" ht="15.75">
      <c r="A686" s="151"/>
      <c r="B686" s="347"/>
      <c r="C686" s="108"/>
      <c r="D686" s="108"/>
      <c r="E686" s="349"/>
    </row>
    <row r="687" spans="1:5" ht="15.75">
      <c r="A687" s="151"/>
      <c r="B687" s="347"/>
      <c r="C687" s="108"/>
      <c r="D687" s="108"/>
      <c r="E687" s="349"/>
    </row>
    <row r="688" spans="1:5" ht="15.75">
      <c r="A688" s="151"/>
      <c r="B688" s="347"/>
      <c r="C688" s="108"/>
      <c r="D688" s="108"/>
      <c r="E688" s="349"/>
    </row>
    <row r="689" spans="1:5" ht="15.75">
      <c r="A689" s="151"/>
      <c r="B689" s="347"/>
      <c r="C689" s="108"/>
      <c r="D689" s="108"/>
      <c r="E689" s="349"/>
    </row>
    <row r="690" spans="1:5" ht="15.75">
      <c r="A690" s="151"/>
      <c r="B690" s="347"/>
      <c r="C690" s="108"/>
      <c r="D690" s="108"/>
      <c r="E690" s="349"/>
    </row>
    <row r="691" spans="1:5" ht="15.75">
      <c r="A691" s="151"/>
      <c r="B691" s="347"/>
      <c r="C691" s="108"/>
      <c r="D691" s="108"/>
      <c r="E691" s="349"/>
    </row>
    <row r="692" spans="1:5" ht="15.75">
      <c r="A692" s="151"/>
      <c r="B692" s="347"/>
      <c r="C692" s="108"/>
      <c r="D692" s="108"/>
      <c r="E692" s="349"/>
    </row>
    <row r="693" spans="1:5" ht="15.75">
      <c r="A693" s="151"/>
      <c r="B693" s="347"/>
      <c r="C693" s="108"/>
      <c r="D693" s="108"/>
      <c r="E693" s="349"/>
    </row>
    <row r="694" spans="1:5" ht="15.75">
      <c r="A694" s="151"/>
      <c r="B694" s="347"/>
      <c r="C694" s="108"/>
      <c r="D694" s="108"/>
      <c r="E694" s="349"/>
    </row>
    <row r="695" spans="1:5" ht="15.75">
      <c r="A695" s="151"/>
      <c r="B695" s="347"/>
      <c r="C695" s="108"/>
      <c r="D695" s="108"/>
      <c r="E695" s="349"/>
    </row>
    <row r="696" spans="1:5" ht="15.75">
      <c r="A696" s="151"/>
      <c r="B696" s="347"/>
      <c r="C696" s="108"/>
      <c r="D696" s="108"/>
      <c r="E696" s="349"/>
    </row>
    <row r="697" spans="1:5" ht="15.75">
      <c r="A697" s="151"/>
      <c r="B697" s="347"/>
      <c r="C697" s="108"/>
      <c r="D697" s="108"/>
      <c r="E697" s="349"/>
    </row>
    <row r="698" spans="1:5" ht="15.75">
      <c r="A698" s="151"/>
      <c r="B698" s="347"/>
      <c r="C698" s="108"/>
      <c r="D698" s="108"/>
      <c r="E698" s="349"/>
    </row>
    <row r="699" spans="1:5" ht="15.75">
      <c r="A699" s="151"/>
      <c r="B699" s="347"/>
      <c r="C699" s="108"/>
      <c r="D699" s="108"/>
      <c r="E699" s="349"/>
    </row>
    <row r="700" spans="1:5" ht="15.75">
      <c r="A700" s="151"/>
      <c r="B700" s="347"/>
      <c r="C700" s="108"/>
      <c r="D700" s="108"/>
      <c r="E700" s="349"/>
    </row>
    <row r="701" spans="1:5" ht="15.75">
      <c r="A701" s="151"/>
      <c r="B701" s="347"/>
      <c r="C701" s="108"/>
      <c r="D701" s="108"/>
      <c r="E701" s="349"/>
    </row>
    <row r="702" spans="1:5" ht="15.75">
      <c r="A702" s="151"/>
      <c r="B702" s="347"/>
      <c r="C702" s="108"/>
      <c r="D702" s="108"/>
      <c r="E702" s="349"/>
    </row>
    <row r="703" spans="1:5" ht="15.75">
      <c r="A703" s="151"/>
      <c r="B703" s="347"/>
      <c r="C703" s="108"/>
      <c r="D703" s="108"/>
      <c r="E703" s="349"/>
    </row>
    <row r="704" spans="1:5" ht="15.75">
      <c r="A704" s="151"/>
      <c r="B704" s="347"/>
      <c r="C704" s="108"/>
      <c r="D704" s="108"/>
      <c r="E704" s="349"/>
    </row>
    <row r="705" spans="1:5" ht="15.75">
      <c r="A705" s="151"/>
      <c r="B705" s="347"/>
      <c r="C705" s="108"/>
      <c r="D705" s="108"/>
      <c r="E705" s="349"/>
    </row>
    <row r="706" spans="1:5" ht="15.75">
      <c r="A706" s="151"/>
      <c r="B706" s="347"/>
      <c r="C706" s="108"/>
      <c r="D706" s="108"/>
      <c r="E706" s="349"/>
    </row>
    <row r="707" spans="1:5" ht="15.75">
      <c r="A707" s="151"/>
      <c r="B707" s="347"/>
      <c r="C707" s="108"/>
      <c r="D707" s="108"/>
      <c r="E707" s="349"/>
    </row>
    <row r="708" spans="1:5" ht="15.75">
      <c r="A708" s="151"/>
      <c r="B708" s="347"/>
      <c r="C708" s="108"/>
      <c r="D708" s="108"/>
      <c r="E708" s="349"/>
    </row>
    <row r="709" spans="1:5" ht="15.75">
      <c r="A709" s="151"/>
      <c r="B709" s="347"/>
      <c r="C709" s="108"/>
      <c r="D709" s="108"/>
      <c r="E709" s="349"/>
    </row>
    <row r="710" spans="1:5" ht="15.75">
      <c r="A710" s="151"/>
      <c r="B710" s="347"/>
      <c r="C710" s="108"/>
      <c r="D710" s="108"/>
      <c r="E710" s="349"/>
    </row>
    <row r="711" spans="1:5" ht="15.75">
      <c r="A711" s="151"/>
      <c r="B711" s="347"/>
      <c r="C711" s="108"/>
      <c r="D711" s="108"/>
      <c r="E711" s="349"/>
    </row>
    <row r="712" spans="1:5" ht="15.75">
      <c r="A712" s="151"/>
      <c r="B712" s="347"/>
      <c r="C712" s="108"/>
      <c r="D712" s="108"/>
      <c r="E712" s="349"/>
    </row>
    <row r="713" spans="1:5" ht="15.75">
      <c r="A713" s="151"/>
      <c r="B713" s="347"/>
      <c r="C713" s="108"/>
      <c r="D713" s="108"/>
      <c r="E713" s="349"/>
    </row>
    <row r="714" spans="1:5" ht="15.75">
      <c r="A714" s="151"/>
      <c r="B714" s="347"/>
      <c r="C714" s="108"/>
      <c r="D714" s="108"/>
      <c r="E714" s="349"/>
    </row>
    <row r="715" spans="1:5" ht="15.75">
      <c r="A715" s="151"/>
      <c r="B715" s="347"/>
      <c r="C715" s="108"/>
      <c r="D715" s="108"/>
      <c r="E715" s="349"/>
    </row>
    <row r="716" spans="1:5" ht="15.75">
      <c r="A716" s="151"/>
      <c r="B716" s="347"/>
      <c r="C716" s="108"/>
      <c r="D716" s="108"/>
      <c r="E716" s="349"/>
    </row>
    <row r="717" spans="1:5" ht="15.75">
      <c r="A717" s="151"/>
      <c r="B717" s="347"/>
      <c r="C717" s="108"/>
      <c r="D717" s="108"/>
      <c r="E717" s="349"/>
    </row>
    <row r="718" spans="1:5" ht="15.75">
      <c r="A718" s="151"/>
      <c r="B718" s="347"/>
      <c r="C718" s="108"/>
      <c r="D718" s="108"/>
      <c r="E718" s="349"/>
    </row>
    <row r="719" spans="1:5" ht="15.75">
      <c r="A719" s="151"/>
      <c r="B719" s="347"/>
      <c r="C719" s="108"/>
      <c r="D719" s="108"/>
      <c r="E719" s="349"/>
    </row>
    <row r="720" spans="1:5" ht="15.75">
      <c r="A720" s="151"/>
      <c r="B720" s="347"/>
      <c r="C720" s="108"/>
      <c r="D720" s="108"/>
      <c r="E720" s="349"/>
    </row>
    <row r="721" spans="1:5" ht="15.75">
      <c r="A721" s="151"/>
      <c r="B721" s="347"/>
      <c r="C721" s="108"/>
      <c r="D721" s="108"/>
      <c r="E721" s="349"/>
    </row>
    <row r="722" spans="1:5" ht="15.75">
      <c r="A722" s="151"/>
      <c r="B722" s="347"/>
      <c r="C722" s="108"/>
      <c r="D722" s="108"/>
      <c r="E722" s="349"/>
    </row>
    <row r="723" spans="1:5" ht="15.75">
      <c r="A723" s="151"/>
      <c r="B723" s="347"/>
      <c r="C723" s="108"/>
      <c r="D723" s="108"/>
      <c r="E723" s="349"/>
    </row>
    <row r="724" spans="1:5" ht="15.75">
      <c r="A724" s="151"/>
      <c r="B724" s="347"/>
      <c r="C724" s="108"/>
      <c r="D724" s="108"/>
      <c r="E724" s="349"/>
    </row>
    <row r="725" spans="1:5" ht="15.75">
      <c r="A725" s="151"/>
      <c r="B725" s="347"/>
      <c r="C725" s="108"/>
      <c r="D725" s="108"/>
      <c r="E725" s="349"/>
    </row>
    <row r="726" spans="1:5" ht="15.75">
      <c r="A726" s="151"/>
      <c r="B726" s="347"/>
      <c r="C726" s="108"/>
      <c r="D726" s="108"/>
      <c r="E726" s="349"/>
    </row>
    <row r="727" spans="1:5" ht="15.75">
      <c r="A727" s="151"/>
      <c r="B727" s="347"/>
      <c r="C727" s="108"/>
      <c r="D727" s="108"/>
      <c r="E727" s="349"/>
    </row>
    <row r="728" spans="1:5" ht="15.75">
      <c r="A728" s="151"/>
      <c r="B728" s="347"/>
      <c r="C728" s="108"/>
      <c r="D728" s="108"/>
      <c r="E728" s="349"/>
    </row>
    <row r="729" spans="1:5" ht="15.75">
      <c r="A729" s="151"/>
      <c r="B729" s="347"/>
      <c r="C729" s="108"/>
      <c r="D729" s="108"/>
      <c r="E729" s="349"/>
    </row>
    <row r="730" spans="1:5" ht="15.75">
      <c r="A730" s="151"/>
      <c r="B730" s="347"/>
      <c r="C730" s="108"/>
      <c r="D730" s="108"/>
      <c r="E730" s="349"/>
    </row>
    <row r="731" spans="1:5" ht="15.75">
      <c r="A731" s="151"/>
      <c r="B731" s="347"/>
      <c r="C731" s="108"/>
      <c r="D731" s="108"/>
      <c r="E731" s="349"/>
    </row>
    <row r="732" spans="1:5" ht="15.75">
      <c r="A732" s="151"/>
      <c r="B732" s="347"/>
      <c r="C732" s="108"/>
      <c r="D732" s="108"/>
      <c r="E732" s="349"/>
    </row>
    <row r="733" spans="1:5" ht="15.75">
      <c r="A733" s="151"/>
      <c r="B733" s="347"/>
      <c r="C733" s="108"/>
      <c r="D733" s="108"/>
      <c r="E733" s="349"/>
    </row>
    <row r="734" spans="1:5" ht="15.75">
      <c r="A734" s="151"/>
      <c r="B734" s="347"/>
      <c r="C734" s="108"/>
      <c r="D734" s="108"/>
      <c r="E734" s="349"/>
    </row>
    <row r="735" spans="1:5" ht="15.75">
      <c r="A735" s="151"/>
      <c r="B735" s="347"/>
      <c r="C735" s="108"/>
      <c r="D735" s="108"/>
      <c r="E735" s="349"/>
    </row>
    <row r="736" spans="1:5" ht="15.75">
      <c r="A736" s="151"/>
      <c r="B736" s="347"/>
      <c r="C736" s="108"/>
      <c r="D736" s="108"/>
      <c r="E736" s="349"/>
    </row>
    <row r="737" spans="1:5" ht="15.75">
      <c r="A737" s="151"/>
      <c r="B737" s="347"/>
      <c r="C737" s="108"/>
      <c r="D737" s="108"/>
      <c r="E737" s="349"/>
    </row>
    <row r="738" spans="1:5" ht="15.75">
      <c r="A738" s="151"/>
      <c r="B738" s="347"/>
      <c r="C738" s="108"/>
      <c r="D738" s="108"/>
      <c r="E738" s="349"/>
    </row>
    <row r="739" spans="1:5" ht="15.75">
      <c r="A739" s="151"/>
      <c r="B739" s="347"/>
      <c r="C739" s="108"/>
      <c r="D739" s="108"/>
      <c r="E739" s="349"/>
    </row>
    <row r="740" spans="1:5" ht="15.75">
      <c r="A740" s="151"/>
      <c r="B740" s="347"/>
      <c r="C740" s="108"/>
      <c r="D740" s="108"/>
      <c r="E740" s="349"/>
    </row>
    <row r="741" spans="1:5" ht="15.75">
      <c r="A741" s="151"/>
      <c r="B741" s="347"/>
      <c r="C741" s="108"/>
      <c r="D741" s="108"/>
      <c r="E741" s="349"/>
    </row>
    <row r="742" spans="1:5" ht="15.75">
      <c r="A742" s="151"/>
      <c r="B742" s="347"/>
      <c r="C742" s="108"/>
      <c r="D742" s="108"/>
      <c r="E742" s="349"/>
    </row>
    <row r="743" spans="1:5" ht="15.75">
      <c r="A743" s="151"/>
      <c r="B743" s="347"/>
      <c r="C743" s="108"/>
      <c r="D743" s="108"/>
      <c r="E743" s="349"/>
    </row>
    <row r="744" spans="1:5" ht="15.75">
      <c r="A744" s="151"/>
      <c r="B744" s="347"/>
      <c r="C744" s="108"/>
      <c r="D744" s="108"/>
      <c r="E744" s="349"/>
    </row>
    <row r="745" spans="1:5" ht="15.75">
      <c r="A745" s="151"/>
      <c r="B745" s="347"/>
      <c r="C745" s="108"/>
      <c r="D745" s="108"/>
      <c r="E745" s="349"/>
    </row>
    <row r="746" spans="1:5" ht="15.75">
      <c r="A746" s="151"/>
      <c r="B746" s="347"/>
      <c r="C746" s="108"/>
      <c r="D746" s="108"/>
      <c r="E746" s="349"/>
    </row>
    <row r="747" spans="1:5" ht="15.75">
      <c r="A747" s="151"/>
      <c r="B747" s="347"/>
      <c r="C747" s="108"/>
      <c r="D747" s="108"/>
      <c r="E747" s="349"/>
    </row>
    <row r="748" spans="1:5" ht="15.75">
      <c r="A748" s="151"/>
      <c r="B748" s="347"/>
      <c r="C748" s="108"/>
      <c r="D748" s="108"/>
      <c r="E748" s="349"/>
    </row>
    <row r="749" spans="1:5" ht="15.75">
      <c r="A749" s="151"/>
      <c r="B749" s="347"/>
      <c r="C749" s="108"/>
      <c r="D749" s="108"/>
      <c r="E749" s="349"/>
    </row>
    <row r="750" spans="1:5" ht="15.75">
      <c r="A750" s="151"/>
      <c r="B750" s="347"/>
      <c r="C750" s="108"/>
      <c r="D750" s="108"/>
      <c r="E750" s="349"/>
    </row>
    <row r="751" spans="1:5" ht="15.75">
      <c r="A751" s="151"/>
      <c r="B751" s="347"/>
      <c r="C751" s="108"/>
      <c r="D751" s="108"/>
      <c r="E751" s="349"/>
    </row>
    <row r="752" spans="1:5" ht="15.75">
      <c r="A752" s="151"/>
      <c r="B752" s="347"/>
      <c r="C752" s="108"/>
      <c r="D752" s="108"/>
      <c r="E752" s="349"/>
    </row>
    <row r="753" spans="1:5" ht="15.75">
      <c r="A753" s="151"/>
      <c r="B753" s="347"/>
      <c r="C753" s="108"/>
      <c r="D753" s="108"/>
      <c r="E753" s="349"/>
    </row>
    <row r="754" spans="1:5" ht="15.75">
      <c r="A754" s="151"/>
      <c r="B754" s="347"/>
      <c r="C754" s="108"/>
      <c r="D754" s="108"/>
      <c r="E754" s="349"/>
    </row>
    <row r="755" spans="1:5" ht="15.75">
      <c r="A755" s="151"/>
      <c r="B755" s="347"/>
      <c r="C755" s="108"/>
      <c r="D755" s="108"/>
      <c r="E755" s="349"/>
    </row>
    <row r="756" spans="1:5" ht="15.75">
      <c r="A756" s="151"/>
      <c r="B756" s="347"/>
      <c r="C756" s="108"/>
      <c r="D756" s="108"/>
      <c r="E756" s="349"/>
    </row>
    <row r="757" spans="1:5" ht="15.75">
      <c r="A757" s="151"/>
      <c r="B757" s="347"/>
      <c r="C757" s="108"/>
      <c r="D757" s="108"/>
      <c r="E757" s="349"/>
    </row>
    <row r="758" spans="1:5" ht="15.75">
      <c r="A758" s="151"/>
      <c r="B758" s="347"/>
      <c r="C758" s="108"/>
      <c r="D758" s="108"/>
      <c r="E758" s="349"/>
    </row>
    <row r="759" spans="1:5" ht="15.75">
      <c r="A759" s="151"/>
      <c r="B759" s="347"/>
      <c r="C759" s="108"/>
      <c r="D759" s="108"/>
      <c r="E759" s="349"/>
    </row>
    <row r="760" spans="1:5" ht="15.75">
      <c r="A760" s="151"/>
      <c r="B760" s="347"/>
      <c r="C760" s="108"/>
      <c r="D760" s="108"/>
      <c r="E760" s="349"/>
    </row>
    <row r="761" spans="1:5" ht="15.75">
      <c r="A761" s="151"/>
      <c r="B761" s="347"/>
      <c r="C761" s="108"/>
      <c r="D761" s="108"/>
      <c r="E761" s="349"/>
    </row>
    <row r="762" spans="1:5" ht="15.75">
      <c r="A762" s="151"/>
      <c r="B762" s="347"/>
      <c r="C762" s="108"/>
      <c r="D762" s="108"/>
      <c r="E762" s="349"/>
    </row>
    <row r="763" spans="1:5" ht="15.75">
      <c r="A763" s="151"/>
      <c r="B763" s="347"/>
      <c r="C763" s="108"/>
      <c r="D763" s="108"/>
      <c r="E763" s="349"/>
    </row>
    <row r="764" spans="1:5" ht="15.75">
      <c r="A764" s="151"/>
      <c r="B764" s="347"/>
      <c r="C764" s="108"/>
      <c r="D764" s="108"/>
      <c r="E764" s="349"/>
    </row>
    <row r="765" spans="1:5" ht="15.75">
      <c r="A765" s="151"/>
      <c r="B765" s="347"/>
      <c r="C765" s="108"/>
      <c r="D765" s="108"/>
      <c r="E765" s="349"/>
    </row>
    <row r="766" spans="1:5" ht="15.75">
      <c r="A766" s="151"/>
      <c r="B766" s="347"/>
      <c r="C766" s="108"/>
      <c r="D766" s="108"/>
      <c r="E766" s="349"/>
    </row>
    <row r="767" spans="1:5" ht="15.75">
      <c r="A767" s="151"/>
      <c r="B767" s="347"/>
      <c r="C767" s="108"/>
      <c r="D767" s="108"/>
      <c r="E767" s="349"/>
    </row>
    <row r="768" spans="1:5" ht="15.75">
      <c r="A768" s="151"/>
      <c r="B768" s="347"/>
      <c r="C768" s="108"/>
      <c r="D768" s="108"/>
      <c r="E768" s="349"/>
    </row>
    <row r="769" spans="1:5" ht="15.75">
      <c r="A769" s="151"/>
      <c r="B769" s="347"/>
      <c r="C769" s="108"/>
      <c r="D769" s="108"/>
      <c r="E769" s="349"/>
    </row>
    <row r="770" spans="1:5" ht="15.75">
      <c r="A770" s="151"/>
      <c r="B770" s="347"/>
      <c r="C770" s="108"/>
      <c r="D770" s="108"/>
      <c r="E770" s="349"/>
    </row>
    <row r="771" spans="1:5" ht="15.75">
      <c r="A771" s="151"/>
      <c r="B771" s="347"/>
      <c r="C771" s="108"/>
      <c r="D771" s="108"/>
      <c r="E771" s="349"/>
    </row>
    <row r="772" spans="1:5" ht="15.75">
      <c r="A772" s="151"/>
      <c r="B772" s="347"/>
      <c r="C772" s="108"/>
      <c r="D772" s="108"/>
      <c r="E772" s="349"/>
    </row>
    <row r="773" spans="1:5" ht="15.75">
      <c r="A773" s="151"/>
      <c r="B773" s="347"/>
      <c r="C773" s="108"/>
      <c r="D773" s="108"/>
      <c r="E773" s="349"/>
    </row>
    <row r="774" spans="1:5" ht="15.75">
      <c r="A774" s="151"/>
      <c r="B774" s="347"/>
      <c r="C774" s="108"/>
      <c r="D774" s="108"/>
      <c r="E774" s="349"/>
    </row>
    <row r="775" spans="1:5" ht="15.75">
      <c r="A775" s="151"/>
      <c r="B775" s="347"/>
      <c r="C775" s="108"/>
      <c r="D775" s="108"/>
      <c r="E775" s="349"/>
    </row>
    <row r="776" spans="1:5" ht="15.75">
      <c r="A776" s="151"/>
      <c r="B776" s="347"/>
      <c r="C776" s="108"/>
      <c r="D776" s="108"/>
      <c r="E776" s="349"/>
    </row>
    <row r="777" spans="1:5" ht="15.75">
      <c r="A777" s="151"/>
      <c r="B777" s="347"/>
      <c r="C777" s="108"/>
      <c r="D777" s="108"/>
      <c r="E777" s="349"/>
    </row>
    <row r="778" spans="1:5" ht="15.75">
      <c r="A778" s="151"/>
      <c r="B778" s="347"/>
      <c r="C778" s="108"/>
      <c r="D778" s="108"/>
      <c r="E778" s="349"/>
    </row>
    <row r="779" spans="1:5" ht="15.75">
      <c r="A779" s="151"/>
      <c r="B779" s="347"/>
      <c r="C779" s="108"/>
      <c r="D779" s="108"/>
      <c r="E779" s="349"/>
    </row>
    <row r="780" spans="1:5" ht="15.75">
      <c r="A780" s="151"/>
      <c r="B780" s="347"/>
      <c r="C780" s="108"/>
      <c r="D780" s="108"/>
      <c r="E780" s="349"/>
    </row>
    <row r="781" spans="1:5" ht="15.75">
      <c r="A781" s="151"/>
      <c r="B781" s="347"/>
      <c r="C781" s="108"/>
      <c r="D781" s="108"/>
      <c r="E781" s="349"/>
    </row>
    <row r="782" spans="1:5" ht="15.75">
      <c r="A782" s="151"/>
      <c r="B782" s="347"/>
      <c r="C782" s="108"/>
      <c r="D782" s="108"/>
      <c r="E782" s="349"/>
    </row>
    <row r="783" spans="1:5" ht="15.75">
      <c r="A783" s="151"/>
      <c r="B783" s="347"/>
      <c r="C783" s="108"/>
      <c r="D783" s="108"/>
      <c r="E783" s="349"/>
    </row>
    <row r="784" spans="1:5" ht="15.75">
      <c r="A784" s="151"/>
      <c r="B784" s="347"/>
      <c r="C784" s="108"/>
      <c r="D784" s="108"/>
      <c r="E784" s="349"/>
    </row>
    <row r="785" spans="1:5" ht="15.75">
      <c r="A785" s="151"/>
      <c r="B785" s="347"/>
      <c r="C785" s="108"/>
      <c r="D785" s="108"/>
      <c r="E785" s="349"/>
    </row>
    <row r="786" spans="1:5" ht="15.75">
      <c r="A786" s="151"/>
      <c r="B786" s="347"/>
      <c r="C786" s="108"/>
      <c r="D786" s="108"/>
      <c r="E786" s="349"/>
    </row>
    <row r="787" spans="1:5" ht="15.75">
      <c r="A787" s="151"/>
      <c r="B787" s="347"/>
      <c r="C787" s="108"/>
      <c r="D787" s="108"/>
      <c r="E787" s="349"/>
    </row>
    <row r="788" spans="1:5" ht="15.75">
      <c r="A788" s="151"/>
      <c r="B788" s="347"/>
      <c r="C788" s="108"/>
      <c r="D788" s="108"/>
      <c r="E788" s="349"/>
    </row>
    <row r="789" spans="1:5" ht="15.75">
      <c r="A789" s="151"/>
      <c r="B789" s="347"/>
      <c r="C789" s="108"/>
      <c r="D789" s="108"/>
      <c r="E789" s="349"/>
    </row>
    <row r="790" spans="1:5" ht="15.75">
      <c r="A790" s="151"/>
      <c r="B790" s="347"/>
      <c r="C790" s="108"/>
      <c r="D790" s="108"/>
      <c r="E790" s="349"/>
    </row>
    <row r="791" spans="1:5" ht="15.75">
      <c r="A791" s="151"/>
      <c r="B791" s="347"/>
      <c r="C791" s="108"/>
      <c r="D791" s="108"/>
      <c r="E791" s="349"/>
    </row>
    <row r="792" spans="1:5" ht="15.75">
      <c r="A792" s="151"/>
      <c r="B792" s="347"/>
      <c r="C792" s="108"/>
      <c r="D792" s="108"/>
      <c r="E792" s="349"/>
    </row>
    <row r="793" spans="1:5" ht="15.75">
      <c r="A793" s="151"/>
      <c r="B793" s="347"/>
      <c r="C793" s="108"/>
      <c r="D793" s="108"/>
      <c r="E793" s="349"/>
    </row>
    <row r="794" spans="1:5" ht="15.75">
      <c r="A794" s="151"/>
      <c r="B794" s="347"/>
      <c r="C794" s="108"/>
      <c r="D794" s="108"/>
      <c r="E794" s="349"/>
    </row>
    <row r="795" spans="1:5" ht="15.75">
      <c r="A795" s="151"/>
      <c r="B795" s="347"/>
      <c r="C795" s="108"/>
      <c r="D795" s="108"/>
      <c r="E795" s="349"/>
    </row>
    <row r="796" spans="1:5" ht="15.75">
      <c r="A796" s="151"/>
      <c r="B796" s="347"/>
      <c r="C796" s="108"/>
      <c r="D796" s="108"/>
      <c r="E796" s="349"/>
    </row>
    <row r="797" spans="1:5" ht="15.75">
      <c r="A797" s="151"/>
      <c r="B797" s="347"/>
      <c r="C797" s="108"/>
      <c r="D797" s="108"/>
      <c r="E797" s="349"/>
    </row>
    <row r="798" spans="1:5" ht="15.75">
      <c r="A798" s="151"/>
      <c r="B798" s="347"/>
      <c r="C798" s="108"/>
      <c r="D798" s="108"/>
      <c r="E798" s="349"/>
    </row>
    <row r="799" spans="1:5" ht="15.75">
      <c r="A799" s="151"/>
      <c r="B799" s="347"/>
      <c r="C799" s="108"/>
      <c r="D799" s="108"/>
      <c r="E799" s="349"/>
    </row>
    <row r="800" spans="1:5" ht="15.75">
      <c r="A800" s="151"/>
      <c r="B800" s="347"/>
      <c r="C800" s="108"/>
      <c r="D800" s="108"/>
      <c r="E800" s="349"/>
    </row>
    <row r="801" spans="1:5" ht="15.75">
      <c r="A801" s="151"/>
      <c r="B801" s="347"/>
      <c r="C801" s="108"/>
      <c r="D801" s="108"/>
      <c r="E801" s="349"/>
    </row>
    <row r="802" spans="1:5" ht="15.75">
      <c r="A802" s="151"/>
      <c r="B802" s="347"/>
      <c r="C802" s="108"/>
      <c r="D802" s="108"/>
      <c r="E802" s="349"/>
    </row>
    <row r="803" spans="1:5" ht="15.75">
      <c r="A803" s="151"/>
      <c r="B803" s="347"/>
      <c r="C803" s="108"/>
      <c r="D803" s="108"/>
      <c r="E803" s="349"/>
    </row>
    <row r="804" spans="1:5" ht="15.75">
      <c r="A804" s="151"/>
      <c r="B804" s="347"/>
      <c r="C804" s="108"/>
      <c r="D804" s="108"/>
      <c r="E804" s="349"/>
    </row>
    <row r="805" spans="1:5" ht="15.75">
      <c r="A805" s="151"/>
      <c r="B805" s="347"/>
      <c r="C805" s="108"/>
      <c r="D805" s="108"/>
      <c r="E805" s="349"/>
    </row>
    <row r="806" spans="1:5" ht="15.75">
      <c r="A806" s="151"/>
      <c r="B806" s="347"/>
      <c r="C806" s="108"/>
      <c r="D806" s="108"/>
      <c r="E806" s="349"/>
    </row>
    <row r="807" spans="1:5" ht="15.75">
      <c r="A807" s="151"/>
      <c r="B807" s="347"/>
      <c r="C807" s="108"/>
      <c r="D807" s="108"/>
      <c r="E807" s="349"/>
    </row>
    <row r="808" spans="1:5" ht="15.75">
      <c r="A808" s="151"/>
      <c r="B808" s="347"/>
      <c r="C808" s="108"/>
      <c r="D808" s="108"/>
      <c r="E808" s="349"/>
    </row>
    <row r="809" spans="1:5" ht="15.75">
      <c r="A809" s="151"/>
      <c r="B809" s="347"/>
      <c r="C809" s="108"/>
      <c r="D809" s="108"/>
      <c r="E809" s="349"/>
    </row>
    <row r="810" spans="1:5" ht="15.75">
      <c r="A810" s="151"/>
      <c r="B810" s="347"/>
      <c r="C810" s="108"/>
      <c r="D810" s="108"/>
      <c r="E810" s="349"/>
    </row>
    <row r="811" spans="1:5" ht="15.75">
      <c r="A811" s="151"/>
      <c r="B811" s="347"/>
      <c r="C811" s="108"/>
      <c r="D811" s="108"/>
      <c r="E811" s="349"/>
    </row>
    <row r="812" spans="1:5" ht="15.75">
      <c r="A812" s="151"/>
      <c r="B812" s="347"/>
      <c r="C812" s="108"/>
      <c r="D812" s="108"/>
      <c r="E812" s="349"/>
    </row>
    <row r="813" spans="1:5" ht="15.75">
      <c r="A813" s="151"/>
      <c r="B813" s="347"/>
      <c r="C813" s="108"/>
      <c r="D813" s="108"/>
      <c r="E813" s="349"/>
    </row>
    <row r="814" spans="1:5" ht="15.75">
      <c r="A814" s="151"/>
      <c r="B814" s="347"/>
      <c r="C814" s="108"/>
      <c r="D814" s="108"/>
      <c r="E814" s="349"/>
    </row>
    <row r="815" spans="1:5" ht="15.75">
      <c r="A815" s="151"/>
      <c r="B815" s="347"/>
      <c r="C815" s="108"/>
      <c r="D815" s="108"/>
      <c r="E815" s="349"/>
    </row>
    <row r="816" spans="1:5" ht="15.75">
      <c r="A816" s="151"/>
      <c r="B816" s="347"/>
      <c r="C816" s="108"/>
      <c r="D816" s="108"/>
      <c r="E816" s="349"/>
    </row>
    <row r="817" spans="1:5" ht="15.75">
      <c r="A817" s="151"/>
      <c r="B817" s="347"/>
      <c r="C817" s="108"/>
      <c r="D817" s="108"/>
      <c r="E817" s="349"/>
    </row>
    <row r="818" spans="1:5" ht="15.75">
      <c r="A818" s="151"/>
      <c r="B818" s="347"/>
      <c r="C818" s="108"/>
      <c r="D818" s="108"/>
      <c r="E818" s="349"/>
    </row>
    <row r="819" spans="1:5" ht="15.75">
      <c r="A819" s="151"/>
      <c r="B819" s="347"/>
      <c r="C819" s="108"/>
      <c r="D819" s="108"/>
      <c r="E819" s="349"/>
    </row>
    <row r="820" spans="1:5" ht="15.75">
      <c r="A820" s="151"/>
      <c r="B820" s="347"/>
      <c r="C820" s="108"/>
      <c r="D820" s="108"/>
      <c r="E820" s="349"/>
    </row>
    <row r="821" spans="1:5" ht="15.75">
      <c r="A821" s="151"/>
      <c r="B821" s="347"/>
      <c r="C821" s="108"/>
      <c r="D821" s="108"/>
      <c r="E821" s="349"/>
    </row>
    <row r="822" spans="1:5" ht="15.75">
      <c r="A822" s="151"/>
      <c r="B822" s="347"/>
      <c r="C822" s="108"/>
      <c r="D822" s="108"/>
      <c r="E822" s="349"/>
    </row>
    <row r="823" spans="1:5" ht="15.75">
      <c r="A823" s="151"/>
      <c r="B823" s="347"/>
      <c r="C823" s="108"/>
      <c r="D823" s="108"/>
      <c r="E823" s="349"/>
    </row>
    <row r="824" spans="1:5" ht="15.75">
      <c r="A824" s="151"/>
      <c r="B824" s="347"/>
      <c r="C824" s="108"/>
      <c r="D824" s="108"/>
      <c r="E824" s="349"/>
    </row>
    <row r="825" spans="1:5" ht="15.75">
      <c r="A825" s="151"/>
      <c r="B825" s="347"/>
      <c r="C825" s="108"/>
      <c r="D825" s="108"/>
      <c r="E825" s="349"/>
    </row>
    <row r="826" spans="1:5" ht="15.75">
      <c r="A826" s="151"/>
      <c r="B826" s="347"/>
      <c r="C826" s="108"/>
      <c r="D826" s="108"/>
      <c r="E826" s="349"/>
    </row>
    <row r="827" spans="1:5" ht="15.75">
      <c r="A827" s="151"/>
      <c r="B827" s="347"/>
      <c r="C827" s="108"/>
      <c r="D827" s="108"/>
      <c r="E827" s="349"/>
    </row>
    <row r="828" spans="1:5" ht="15.75">
      <c r="A828" s="151"/>
      <c r="B828" s="347"/>
      <c r="C828" s="108"/>
      <c r="D828" s="108"/>
      <c r="E828" s="349"/>
    </row>
    <row r="829" spans="1:5" ht="15.75">
      <c r="A829" s="151"/>
      <c r="B829" s="347"/>
      <c r="C829" s="108"/>
      <c r="D829" s="108"/>
      <c r="E829" s="349"/>
    </row>
    <row r="830" spans="1:5" ht="15.75">
      <c r="A830" s="151"/>
      <c r="B830" s="347"/>
      <c r="C830" s="108"/>
      <c r="D830" s="108"/>
      <c r="E830" s="349"/>
    </row>
    <row r="831" spans="1:5" ht="15.75">
      <c r="A831" s="151"/>
      <c r="B831" s="347"/>
      <c r="C831" s="108"/>
      <c r="D831" s="108"/>
      <c r="E831" s="349"/>
    </row>
    <row r="832" spans="1:5" ht="15.75">
      <c r="A832" s="151"/>
      <c r="B832" s="347"/>
      <c r="C832" s="108"/>
      <c r="D832" s="108"/>
      <c r="E832" s="349"/>
    </row>
    <row r="833" spans="1:5" ht="15.75">
      <c r="A833" s="151"/>
      <c r="B833" s="347"/>
      <c r="C833" s="108"/>
      <c r="D833" s="108"/>
      <c r="E833" s="349"/>
    </row>
    <row r="834" spans="1:5" ht="15.75">
      <c r="A834" s="151"/>
      <c r="B834" s="347"/>
      <c r="C834" s="108"/>
      <c r="D834" s="108"/>
      <c r="E834" s="349"/>
    </row>
    <row r="835" spans="1:5" ht="15.75">
      <c r="A835" s="151"/>
      <c r="B835" s="347"/>
      <c r="C835" s="108"/>
      <c r="D835" s="108"/>
      <c r="E835" s="349"/>
    </row>
    <row r="836" spans="1:5" ht="15.75">
      <c r="A836" s="151"/>
      <c r="B836" s="347"/>
      <c r="C836" s="108"/>
      <c r="D836" s="108"/>
      <c r="E836" s="349"/>
    </row>
    <row r="837" spans="1:5" ht="15.75">
      <c r="A837" s="151"/>
      <c r="B837" s="347"/>
      <c r="C837" s="108"/>
      <c r="D837" s="108"/>
      <c r="E837" s="349"/>
    </row>
    <row r="838" spans="1:5" ht="15.75">
      <c r="A838" s="151"/>
      <c r="B838" s="347"/>
      <c r="C838" s="108"/>
      <c r="D838" s="108"/>
      <c r="E838" s="349"/>
    </row>
    <row r="839" spans="1:5" ht="15.75">
      <c r="A839" s="151"/>
      <c r="B839" s="347"/>
      <c r="C839" s="108"/>
      <c r="D839" s="108"/>
      <c r="E839" s="349"/>
    </row>
    <row r="840" spans="1:5" ht="15.75">
      <c r="A840" s="151"/>
      <c r="B840" s="347"/>
      <c r="C840" s="108"/>
      <c r="D840" s="108"/>
      <c r="E840" s="349"/>
    </row>
    <row r="841" spans="1:5" ht="15.75">
      <c r="A841" s="151"/>
      <c r="B841" s="347"/>
      <c r="C841" s="108"/>
      <c r="D841" s="108"/>
      <c r="E841" s="349"/>
    </row>
    <row r="842" spans="1:5" ht="15.75">
      <c r="A842" s="151"/>
      <c r="B842" s="347"/>
      <c r="C842" s="108"/>
      <c r="D842" s="108"/>
      <c r="E842" s="349"/>
    </row>
    <row r="843" spans="1:5" ht="15.75">
      <c r="A843" s="151"/>
      <c r="B843" s="347"/>
      <c r="C843" s="108"/>
      <c r="D843" s="108"/>
      <c r="E843" s="349"/>
    </row>
    <row r="844" spans="1:5" ht="15.75">
      <c r="A844" s="151"/>
      <c r="B844" s="347"/>
      <c r="C844" s="108"/>
      <c r="D844" s="108"/>
      <c r="E844" s="349"/>
    </row>
    <row r="845" spans="1:5" ht="15.75">
      <c r="A845" s="151"/>
      <c r="B845" s="347"/>
      <c r="C845" s="108"/>
      <c r="D845" s="108"/>
      <c r="E845" s="349"/>
    </row>
    <row r="846" spans="1:5" ht="15.75">
      <c r="A846" s="151"/>
      <c r="B846" s="347"/>
      <c r="C846" s="108"/>
      <c r="D846" s="108"/>
      <c r="E846" s="349"/>
    </row>
    <row r="847" spans="1:5" ht="15.75">
      <c r="A847" s="151"/>
      <c r="B847" s="347"/>
      <c r="C847" s="108"/>
      <c r="D847" s="108"/>
      <c r="E847" s="349"/>
    </row>
    <row r="848" spans="1:5" ht="15.75">
      <c r="A848" s="151"/>
      <c r="B848" s="347"/>
      <c r="C848" s="108"/>
      <c r="D848" s="108"/>
      <c r="E848" s="349"/>
    </row>
    <row r="849" spans="1:5" ht="15.75">
      <c r="A849" s="151"/>
      <c r="B849" s="347"/>
      <c r="C849" s="108"/>
      <c r="D849" s="108"/>
      <c r="E849" s="349"/>
    </row>
    <row r="850" spans="1:5" ht="15.75">
      <c r="A850" s="151"/>
      <c r="B850" s="347"/>
      <c r="C850" s="108"/>
      <c r="D850" s="108"/>
      <c r="E850" s="349"/>
    </row>
    <row r="851" spans="1:5" ht="15.75">
      <c r="A851" s="151"/>
      <c r="B851" s="347"/>
      <c r="C851" s="108"/>
      <c r="D851" s="108"/>
      <c r="E851" s="349"/>
    </row>
    <row r="852" spans="1:5" ht="15.75">
      <c r="A852" s="151"/>
      <c r="B852" s="347"/>
      <c r="C852" s="108"/>
      <c r="D852" s="108"/>
      <c r="E852" s="349"/>
    </row>
    <row r="853" spans="1:5" ht="15.75">
      <c r="A853" s="151"/>
      <c r="B853" s="347"/>
      <c r="C853" s="108"/>
      <c r="D853" s="108"/>
      <c r="E853" s="349"/>
    </row>
    <row r="854" spans="1:5" ht="15.75">
      <c r="A854" s="151"/>
      <c r="B854" s="347"/>
      <c r="C854" s="108"/>
      <c r="D854" s="108"/>
      <c r="E854" s="349"/>
    </row>
    <row r="855" spans="1:5" ht="15.75">
      <c r="A855" s="151"/>
      <c r="B855" s="347"/>
      <c r="C855" s="108"/>
      <c r="D855" s="108"/>
      <c r="E855" s="349"/>
    </row>
    <row r="856" spans="1:5" ht="15.75">
      <c r="A856" s="151"/>
      <c r="B856" s="347"/>
      <c r="C856" s="108"/>
      <c r="D856" s="108"/>
      <c r="E856" s="349"/>
    </row>
    <row r="857" spans="1:5" ht="15.75">
      <c r="A857" s="151"/>
      <c r="B857" s="347"/>
      <c r="C857" s="108"/>
      <c r="D857" s="108"/>
      <c r="E857" s="349"/>
    </row>
    <row r="858" spans="1:5" ht="15.75">
      <c r="A858" s="151"/>
      <c r="B858" s="347"/>
      <c r="C858" s="108"/>
      <c r="D858" s="108"/>
      <c r="E858" s="349"/>
    </row>
    <row r="859" spans="1:5" ht="15.75">
      <c r="A859" s="151"/>
      <c r="B859" s="347"/>
      <c r="C859" s="108"/>
      <c r="D859" s="108"/>
      <c r="E859" s="349"/>
    </row>
    <row r="860" spans="1:5" ht="15.75">
      <c r="A860" s="151"/>
      <c r="B860" s="347"/>
      <c r="C860" s="108"/>
      <c r="D860" s="108"/>
      <c r="E860" s="349"/>
    </row>
    <row r="861" spans="1:5" ht="15.75">
      <c r="A861" s="151"/>
      <c r="B861" s="347"/>
      <c r="C861" s="108"/>
      <c r="D861" s="108"/>
      <c r="E861" s="349"/>
    </row>
    <row r="862" spans="1:5" ht="15.75">
      <c r="A862" s="151"/>
      <c r="B862" s="347"/>
      <c r="C862" s="108"/>
      <c r="D862" s="108"/>
      <c r="E862" s="349"/>
    </row>
    <row r="863" spans="1:5" ht="15.75">
      <c r="A863" s="151"/>
      <c r="B863" s="347"/>
      <c r="C863" s="108"/>
      <c r="D863" s="108"/>
      <c r="E863" s="349"/>
    </row>
    <row r="864" spans="1:5" ht="15.75">
      <c r="A864" s="151"/>
      <c r="B864" s="347"/>
      <c r="C864" s="108"/>
      <c r="D864" s="108"/>
      <c r="E864" s="349"/>
    </row>
    <row r="865" spans="1:5" ht="15.75">
      <c r="A865" s="151"/>
      <c r="B865" s="347"/>
      <c r="C865" s="108"/>
      <c r="D865" s="108"/>
      <c r="E865" s="349"/>
    </row>
    <row r="866" spans="1:5" ht="15.75">
      <c r="A866" s="151"/>
      <c r="B866" s="347"/>
      <c r="C866" s="108"/>
      <c r="D866" s="108"/>
      <c r="E866" s="349"/>
    </row>
    <row r="867" spans="1:5" ht="15.75">
      <c r="A867" s="151"/>
      <c r="B867" s="347"/>
      <c r="C867" s="108"/>
      <c r="D867" s="108"/>
      <c r="E867" s="349"/>
    </row>
    <row r="868" spans="1:5" ht="15.75">
      <c r="A868" s="151"/>
      <c r="B868" s="347"/>
      <c r="C868" s="108"/>
      <c r="D868" s="108"/>
      <c r="E868" s="349"/>
    </row>
    <row r="869" spans="1:5" ht="15.75">
      <c r="A869" s="151"/>
      <c r="B869" s="347"/>
      <c r="C869" s="108"/>
      <c r="D869" s="108"/>
      <c r="E869" s="349"/>
    </row>
    <row r="870" spans="1:5" ht="15.75">
      <c r="A870" s="151"/>
      <c r="B870" s="347"/>
      <c r="C870" s="108"/>
      <c r="D870" s="108"/>
      <c r="E870" s="349"/>
    </row>
    <row r="871" spans="1:5" ht="15.75">
      <c r="A871" s="151"/>
      <c r="B871" s="347"/>
      <c r="C871" s="108"/>
      <c r="D871" s="108"/>
      <c r="E871" s="349"/>
    </row>
    <row r="872" spans="1:5" ht="15.75">
      <c r="A872" s="151"/>
      <c r="B872" s="347"/>
      <c r="C872" s="108"/>
      <c r="D872" s="108"/>
      <c r="E872" s="349"/>
    </row>
    <row r="873" spans="1:5" ht="15.75">
      <c r="A873" s="151"/>
      <c r="B873" s="347"/>
      <c r="C873" s="108"/>
      <c r="D873" s="108"/>
      <c r="E873" s="349"/>
    </row>
    <row r="874" spans="1:5" ht="15.75">
      <c r="A874" s="151"/>
      <c r="B874" s="347"/>
      <c r="C874" s="108"/>
      <c r="D874" s="108"/>
      <c r="E874" s="349"/>
    </row>
    <row r="875" spans="1:5" ht="15.75">
      <c r="A875" s="151"/>
      <c r="B875" s="347"/>
      <c r="C875" s="108"/>
      <c r="D875" s="108"/>
      <c r="E875" s="349"/>
    </row>
    <row r="876" spans="1:5" ht="15.75">
      <c r="A876" s="151"/>
      <c r="B876" s="347"/>
      <c r="C876" s="108"/>
      <c r="D876" s="108"/>
      <c r="E876" s="349"/>
    </row>
    <row r="877" spans="1:5" ht="15.75">
      <c r="A877" s="151"/>
      <c r="B877" s="347"/>
      <c r="C877" s="108"/>
      <c r="D877" s="108"/>
      <c r="E877" s="349"/>
    </row>
    <row r="878" spans="1:5" ht="15.75">
      <c r="A878" s="151"/>
      <c r="B878" s="347"/>
      <c r="C878" s="108"/>
      <c r="D878" s="108"/>
      <c r="E878" s="349"/>
    </row>
    <row r="879" spans="1:5" ht="15.75">
      <c r="A879" s="151"/>
      <c r="B879" s="347"/>
      <c r="C879" s="108"/>
      <c r="D879" s="108"/>
      <c r="E879" s="349"/>
    </row>
    <row r="880" spans="1:5" ht="15.75">
      <c r="A880" s="151"/>
      <c r="B880" s="347"/>
      <c r="C880" s="108"/>
      <c r="D880" s="108"/>
      <c r="E880" s="349"/>
    </row>
    <row r="881" spans="1:5" ht="15.75">
      <c r="A881" s="151"/>
      <c r="B881" s="347"/>
      <c r="C881" s="108"/>
      <c r="D881" s="108"/>
      <c r="E881" s="349"/>
    </row>
    <row r="882" spans="1:5" ht="15.75">
      <c r="A882" s="151"/>
      <c r="B882" s="347"/>
      <c r="C882" s="108"/>
      <c r="D882" s="108"/>
      <c r="E882" s="349"/>
    </row>
    <row r="883" spans="1:5" ht="15.75">
      <c r="A883" s="151"/>
      <c r="B883" s="347"/>
      <c r="C883" s="108"/>
      <c r="D883" s="108"/>
      <c r="E883" s="349"/>
    </row>
    <row r="884" spans="1:5" ht="15.75">
      <c r="A884" s="151"/>
      <c r="B884" s="347"/>
      <c r="C884" s="108"/>
      <c r="D884" s="108"/>
      <c r="E884" s="349"/>
    </row>
    <row r="885" spans="1:5" ht="15.75">
      <c r="A885" s="151"/>
      <c r="B885" s="347"/>
      <c r="C885" s="108"/>
      <c r="D885" s="108"/>
      <c r="E885" s="349"/>
    </row>
    <row r="886" spans="1:5" ht="15.75">
      <c r="A886" s="151"/>
      <c r="B886" s="347"/>
      <c r="C886" s="108"/>
      <c r="D886" s="108"/>
      <c r="E886" s="349"/>
    </row>
    <row r="887" spans="1:5" ht="15.75">
      <c r="A887" s="151"/>
      <c r="B887" s="347"/>
      <c r="C887" s="108"/>
      <c r="D887" s="108"/>
      <c r="E887" s="349"/>
    </row>
    <row r="888" spans="1:5" ht="15.75">
      <c r="A888" s="151"/>
      <c r="B888" s="347"/>
      <c r="C888" s="108"/>
      <c r="D888" s="108"/>
      <c r="E888" s="349"/>
    </row>
    <row r="889" spans="1:5" ht="15.75">
      <c r="A889" s="151"/>
      <c r="B889" s="347"/>
      <c r="C889" s="108"/>
      <c r="D889" s="108"/>
      <c r="E889" s="349"/>
    </row>
    <row r="890" spans="1:5" ht="15.75">
      <c r="A890" s="151"/>
      <c r="B890" s="347"/>
      <c r="C890" s="108"/>
      <c r="D890" s="108"/>
      <c r="E890" s="349"/>
    </row>
    <row r="891" spans="1:5" ht="15.75">
      <c r="A891" s="151"/>
      <c r="B891" s="347"/>
      <c r="C891" s="108"/>
      <c r="D891" s="108"/>
      <c r="E891" s="349"/>
    </row>
    <row r="892" spans="1:5" ht="15.75">
      <c r="A892" s="151"/>
      <c r="B892" s="347"/>
      <c r="C892" s="108"/>
      <c r="D892" s="108"/>
      <c r="E892" s="349"/>
    </row>
    <row r="893" spans="1:5" ht="15.75">
      <c r="A893" s="151"/>
      <c r="B893" s="347"/>
      <c r="C893" s="108"/>
      <c r="D893" s="108"/>
      <c r="E893" s="349"/>
    </row>
    <row r="894" spans="1:5" ht="15.75">
      <c r="A894" s="151"/>
      <c r="B894" s="347"/>
      <c r="C894" s="108"/>
      <c r="D894" s="108"/>
      <c r="E894" s="349"/>
    </row>
    <row r="895" spans="1:5" ht="15.75">
      <c r="A895" s="151"/>
      <c r="B895" s="347"/>
      <c r="C895" s="108"/>
      <c r="D895" s="108"/>
      <c r="E895" s="349"/>
    </row>
    <row r="896" spans="1:5" ht="15.75">
      <c r="A896" s="151"/>
      <c r="B896" s="347"/>
      <c r="C896" s="108"/>
      <c r="D896" s="108"/>
      <c r="E896" s="349"/>
    </row>
    <row r="897" spans="1:5" ht="15.75">
      <c r="A897" s="151"/>
      <c r="B897" s="347"/>
      <c r="C897" s="108"/>
      <c r="D897" s="108"/>
      <c r="E897" s="349"/>
    </row>
    <row r="898" spans="1:5" ht="15.75">
      <c r="A898" s="151"/>
      <c r="B898" s="347"/>
      <c r="C898" s="108"/>
      <c r="D898" s="108"/>
      <c r="E898" s="349"/>
    </row>
    <row r="899" spans="1:5" ht="15.75">
      <c r="A899" s="151"/>
      <c r="B899" s="347"/>
      <c r="C899" s="108"/>
      <c r="D899" s="108"/>
      <c r="E899" s="349"/>
    </row>
    <row r="900" spans="1:5" ht="15.75">
      <c r="A900" s="151"/>
      <c r="B900" s="347"/>
      <c r="C900" s="108"/>
      <c r="D900" s="108"/>
      <c r="E900" s="349"/>
    </row>
    <row r="901" spans="1:5" ht="15.75">
      <c r="A901" s="151"/>
      <c r="B901" s="347"/>
      <c r="C901" s="108"/>
      <c r="D901" s="108"/>
      <c r="E901" s="349"/>
    </row>
    <row r="902" spans="1:5" ht="15.75">
      <c r="A902" s="151"/>
      <c r="B902" s="347"/>
      <c r="C902" s="108"/>
      <c r="D902" s="108"/>
      <c r="E902" s="349"/>
    </row>
    <row r="903" spans="1:5" ht="15.75">
      <c r="A903" s="151"/>
      <c r="B903" s="347"/>
      <c r="C903" s="108"/>
      <c r="D903" s="108"/>
      <c r="E903" s="349"/>
    </row>
    <row r="904" spans="1:5" ht="15.75">
      <c r="A904" s="151"/>
      <c r="B904" s="347"/>
      <c r="C904" s="108"/>
      <c r="D904" s="108"/>
      <c r="E904" s="349"/>
    </row>
    <row r="905" spans="1:5" ht="15.75">
      <c r="A905" s="151"/>
      <c r="B905" s="347"/>
      <c r="C905" s="108"/>
      <c r="D905" s="108"/>
      <c r="E905" s="349"/>
    </row>
    <row r="906" spans="1:5" ht="15.75">
      <c r="A906" s="151"/>
      <c r="B906" s="347"/>
      <c r="C906" s="108"/>
      <c r="D906" s="108"/>
      <c r="E906" s="349"/>
    </row>
    <row r="907" spans="1:5" ht="15.75">
      <c r="A907" s="151"/>
      <c r="B907" s="347"/>
      <c r="C907" s="108"/>
      <c r="D907" s="108"/>
      <c r="E907" s="349"/>
    </row>
    <row r="908" spans="1:5" ht="15.75">
      <c r="A908" s="151"/>
      <c r="B908" s="347"/>
      <c r="C908" s="108"/>
      <c r="D908" s="108"/>
      <c r="E908" s="349"/>
    </row>
    <row r="909" spans="1:5" ht="15.75">
      <c r="A909" s="151"/>
      <c r="B909" s="347"/>
      <c r="C909" s="108"/>
      <c r="D909" s="108"/>
      <c r="E909" s="349"/>
    </row>
    <row r="910" spans="1:5" ht="15.75">
      <c r="A910" s="151"/>
      <c r="B910" s="347"/>
      <c r="C910" s="108"/>
      <c r="D910" s="108"/>
      <c r="E910" s="349"/>
    </row>
    <row r="911" spans="1:5" ht="15.75">
      <c r="A911" s="151"/>
      <c r="B911" s="347"/>
      <c r="C911" s="108"/>
      <c r="D911" s="108"/>
      <c r="E911" s="349"/>
    </row>
    <row r="912" spans="1:5" ht="15.75">
      <c r="A912" s="151"/>
      <c r="B912" s="347"/>
      <c r="C912" s="108"/>
      <c r="D912" s="108"/>
      <c r="E912" s="349"/>
    </row>
    <row r="913" spans="1:5" ht="15.75">
      <c r="A913" s="151"/>
      <c r="B913" s="347"/>
      <c r="C913" s="108"/>
      <c r="D913" s="108"/>
      <c r="E913" s="349"/>
    </row>
    <row r="914" spans="1:5" ht="15.75">
      <c r="A914" s="151"/>
      <c r="B914" s="347"/>
      <c r="C914" s="108"/>
      <c r="D914" s="108"/>
      <c r="E914" s="349"/>
    </row>
    <row r="915" spans="1:5" ht="15.75">
      <c r="A915" s="151"/>
      <c r="B915" s="347"/>
      <c r="C915" s="108"/>
      <c r="D915" s="108"/>
      <c r="E915" s="349"/>
    </row>
    <row r="916" spans="1:5" ht="15.75">
      <c r="A916" s="151"/>
      <c r="B916" s="347"/>
      <c r="C916" s="108"/>
      <c r="D916" s="108"/>
      <c r="E916" s="349"/>
    </row>
    <row r="917" spans="1:5" ht="15.75">
      <c r="A917" s="151"/>
      <c r="B917" s="347"/>
      <c r="C917" s="108"/>
      <c r="D917" s="108"/>
      <c r="E917" s="349"/>
    </row>
    <row r="918" spans="1:5" ht="15.75">
      <c r="A918" s="151"/>
      <c r="B918" s="347"/>
      <c r="C918" s="108"/>
      <c r="D918" s="108"/>
      <c r="E918" s="349"/>
    </row>
    <row r="919" spans="1:5" ht="15.75">
      <c r="A919" s="151"/>
      <c r="B919" s="347"/>
      <c r="C919" s="108"/>
      <c r="D919" s="108"/>
      <c r="E919" s="349"/>
    </row>
    <row r="920" spans="1:5" ht="15.75">
      <c r="A920" s="151"/>
      <c r="B920" s="347"/>
      <c r="C920" s="108"/>
      <c r="D920" s="108"/>
      <c r="E920" s="349"/>
    </row>
    <row r="921" spans="1:5" ht="15.75">
      <c r="A921" s="151"/>
      <c r="B921" s="347"/>
      <c r="C921" s="108"/>
      <c r="D921" s="108"/>
      <c r="E921" s="349"/>
    </row>
    <row r="922" spans="1:5" ht="15.75">
      <c r="A922" s="151"/>
      <c r="B922" s="347"/>
      <c r="C922" s="108"/>
      <c r="D922" s="108"/>
      <c r="E922" s="349"/>
    </row>
    <row r="923" spans="1:5" ht="15.75">
      <c r="A923" s="151"/>
      <c r="B923" s="347"/>
      <c r="C923" s="108"/>
      <c r="D923" s="108"/>
      <c r="E923" s="349"/>
    </row>
    <row r="924" spans="1:5" ht="15.75">
      <c r="A924" s="151"/>
      <c r="B924" s="347"/>
      <c r="C924" s="108"/>
      <c r="D924" s="108"/>
      <c r="E924" s="349"/>
    </row>
    <row r="925" spans="1:5" ht="15.75">
      <c r="A925" s="151"/>
      <c r="B925" s="347"/>
      <c r="C925" s="108"/>
      <c r="D925" s="108"/>
      <c r="E925" s="349"/>
    </row>
    <row r="926" spans="1:5" ht="15.75">
      <c r="A926" s="151"/>
      <c r="B926" s="347"/>
      <c r="C926" s="108"/>
      <c r="D926" s="108"/>
      <c r="E926" s="349"/>
    </row>
    <row r="927" spans="1:5" ht="15.75">
      <c r="A927" s="151"/>
      <c r="B927" s="347"/>
      <c r="C927" s="108"/>
      <c r="D927" s="108"/>
      <c r="E927" s="349"/>
    </row>
    <row r="928" spans="1:5" ht="15.75">
      <c r="A928" s="151"/>
      <c r="B928" s="347"/>
      <c r="C928" s="108"/>
      <c r="D928" s="108"/>
      <c r="E928" s="349"/>
    </row>
    <row r="929" spans="1:5" ht="15.75">
      <c r="A929" s="151"/>
      <c r="B929" s="347"/>
      <c r="C929" s="108"/>
      <c r="D929" s="108"/>
      <c r="E929" s="349"/>
    </row>
    <row r="930" spans="1:5" ht="15.75">
      <c r="A930" s="151"/>
      <c r="B930" s="347"/>
      <c r="C930" s="108"/>
      <c r="D930" s="108"/>
      <c r="E930" s="349"/>
    </row>
    <row r="931" spans="1:5" ht="15.75">
      <c r="A931" s="151"/>
      <c r="B931" s="347"/>
      <c r="C931" s="108"/>
      <c r="D931" s="108"/>
      <c r="E931" s="349"/>
    </row>
    <row r="932" spans="1:5" ht="15.75">
      <c r="A932" s="151"/>
      <c r="B932" s="347"/>
      <c r="C932" s="108"/>
      <c r="D932" s="108"/>
      <c r="E932" s="349"/>
    </row>
    <row r="933" spans="1:5" ht="15.75">
      <c r="A933" s="151"/>
      <c r="B933" s="347"/>
      <c r="C933" s="108"/>
      <c r="D933" s="108"/>
      <c r="E933" s="349"/>
    </row>
    <row r="934" spans="1:5" ht="15.75">
      <c r="A934" s="151"/>
      <c r="B934" s="347"/>
      <c r="C934" s="108"/>
      <c r="D934" s="108"/>
      <c r="E934" s="349"/>
    </row>
    <row r="935" spans="1:5" ht="15.75">
      <c r="A935" s="151"/>
      <c r="B935" s="347"/>
      <c r="C935" s="108"/>
      <c r="D935" s="108"/>
      <c r="E935" s="349"/>
    </row>
    <row r="936" spans="1:5" ht="15.75">
      <c r="A936" s="151"/>
      <c r="B936" s="347"/>
      <c r="C936" s="108"/>
      <c r="D936" s="108"/>
      <c r="E936" s="349"/>
    </row>
    <row r="937" spans="1:5" ht="15.75">
      <c r="A937" s="151"/>
      <c r="B937" s="347"/>
      <c r="C937" s="108"/>
      <c r="D937" s="108"/>
      <c r="E937" s="349"/>
    </row>
    <row r="938" spans="1:5" ht="15.75">
      <c r="A938" s="151"/>
      <c r="B938" s="347"/>
      <c r="C938" s="108"/>
      <c r="D938" s="108"/>
      <c r="E938" s="349"/>
    </row>
    <row r="939" spans="1:5" ht="15.75">
      <c r="A939" s="151"/>
      <c r="B939" s="347"/>
      <c r="C939" s="108"/>
      <c r="D939" s="108"/>
      <c r="E939" s="349"/>
    </row>
    <row r="940" spans="1:5" ht="15.75">
      <c r="A940" s="151"/>
      <c r="B940" s="347"/>
      <c r="C940" s="108"/>
      <c r="D940" s="108"/>
      <c r="E940" s="349"/>
    </row>
    <row r="941" spans="1:5" ht="15.75">
      <c r="A941" s="151"/>
      <c r="B941" s="347"/>
      <c r="C941" s="108"/>
      <c r="D941" s="108"/>
      <c r="E941" s="349"/>
    </row>
    <row r="942" spans="1:5" ht="15.75">
      <c r="A942" s="151"/>
      <c r="B942" s="347"/>
      <c r="C942" s="108"/>
      <c r="D942" s="108"/>
      <c r="E942" s="349"/>
    </row>
    <row r="943" spans="1:5" ht="15.75">
      <c r="A943" s="151"/>
      <c r="B943" s="347"/>
      <c r="C943" s="108"/>
      <c r="D943" s="108"/>
      <c r="E943" s="349"/>
    </row>
    <row r="944" spans="1:5" ht="15.75">
      <c r="A944" s="151"/>
      <c r="B944" s="347"/>
      <c r="C944" s="108"/>
      <c r="D944" s="108"/>
      <c r="E944" s="349"/>
    </row>
    <row r="945" spans="1:5" ht="15.75">
      <c r="A945" s="151"/>
      <c r="B945" s="347"/>
      <c r="C945" s="108"/>
      <c r="D945" s="108"/>
      <c r="E945" s="349"/>
    </row>
    <row r="946" spans="1:5" ht="15.75">
      <c r="A946" s="151"/>
      <c r="B946" s="347"/>
      <c r="C946" s="108"/>
      <c r="D946" s="108"/>
      <c r="E946" s="349"/>
    </row>
    <row r="947" spans="1:5" ht="15.75">
      <c r="A947" s="151"/>
      <c r="B947" s="347"/>
      <c r="C947" s="108"/>
      <c r="D947" s="108"/>
      <c r="E947" s="349"/>
    </row>
    <row r="948" spans="1:5" ht="15.75">
      <c r="A948" s="151"/>
      <c r="B948" s="347"/>
      <c r="C948" s="108"/>
      <c r="D948" s="108"/>
      <c r="E948" s="349"/>
    </row>
    <row r="949" spans="1:5" ht="15.75">
      <c r="A949" s="151"/>
      <c r="B949" s="347"/>
      <c r="C949" s="108"/>
      <c r="D949" s="108"/>
      <c r="E949" s="349"/>
    </row>
    <row r="950" spans="1:5" ht="15.75">
      <c r="A950" s="151"/>
      <c r="B950" s="347"/>
      <c r="C950" s="108"/>
      <c r="D950" s="108"/>
      <c r="E950" s="349"/>
    </row>
    <row r="951" spans="1:5" ht="15.75">
      <c r="A951" s="151"/>
      <c r="B951" s="347"/>
      <c r="C951" s="108"/>
      <c r="D951" s="108"/>
      <c r="E951" s="349"/>
    </row>
    <row r="952" spans="1:5" ht="15.75">
      <c r="A952" s="151"/>
      <c r="B952" s="347"/>
      <c r="C952" s="108"/>
      <c r="D952" s="108"/>
      <c r="E952" s="349"/>
    </row>
    <row r="953" spans="1:5" ht="15.75">
      <c r="A953" s="151"/>
      <c r="B953" s="347"/>
      <c r="C953" s="108"/>
      <c r="D953" s="108"/>
      <c r="E953" s="349"/>
    </row>
    <row r="954" spans="1:5" ht="15.75">
      <c r="A954" s="151"/>
      <c r="B954" s="347"/>
      <c r="C954" s="108"/>
      <c r="D954" s="108"/>
      <c r="E954" s="349"/>
    </row>
    <row r="955" spans="1:5" ht="15.75">
      <c r="A955" s="151"/>
      <c r="B955" s="347"/>
      <c r="C955" s="108"/>
      <c r="D955" s="108"/>
      <c r="E955" s="349"/>
    </row>
    <row r="956" spans="1:5" ht="15.75">
      <c r="A956" s="151"/>
      <c r="B956" s="347"/>
      <c r="C956" s="108"/>
      <c r="D956" s="108"/>
      <c r="E956" s="349"/>
    </row>
    <row r="957" spans="1:5" ht="15.75">
      <c r="A957" s="151"/>
      <c r="B957" s="347"/>
      <c r="C957" s="108"/>
      <c r="D957" s="108"/>
      <c r="E957" s="349"/>
    </row>
    <row r="958" spans="1:5" ht="15.75">
      <c r="A958" s="151"/>
      <c r="B958" s="347"/>
      <c r="C958" s="108"/>
      <c r="D958" s="108"/>
      <c r="E958" s="349"/>
    </row>
    <row r="959" spans="1:5" ht="15.75">
      <c r="A959" s="151"/>
      <c r="B959" s="347"/>
      <c r="C959" s="108"/>
      <c r="D959" s="108"/>
      <c r="E959" s="349"/>
    </row>
    <row r="960" spans="1:5" ht="15.75">
      <c r="A960" s="151"/>
      <c r="B960" s="347"/>
      <c r="C960" s="108"/>
      <c r="D960" s="108"/>
      <c r="E960" s="349"/>
    </row>
    <row r="961" spans="1:5" ht="15.75">
      <c r="A961" s="151"/>
      <c r="B961" s="347"/>
      <c r="C961" s="108"/>
      <c r="D961" s="108"/>
      <c r="E961" s="349"/>
    </row>
    <row r="962" spans="1:5" ht="15.75">
      <c r="A962" s="151"/>
      <c r="B962" s="347"/>
      <c r="C962" s="108"/>
      <c r="D962" s="108"/>
      <c r="E962" s="349"/>
    </row>
    <row r="963" spans="1:5" ht="15.75">
      <c r="A963" s="151"/>
      <c r="B963" s="347"/>
      <c r="C963" s="108"/>
      <c r="D963" s="108"/>
      <c r="E963" s="349"/>
    </row>
    <row r="964" spans="1:5" ht="15.75">
      <c r="A964" s="151"/>
      <c r="B964" s="347"/>
      <c r="C964" s="108"/>
      <c r="D964" s="108"/>
      <c r="E964" s="349"/>
    </row>
    <row r="965" spans="1:5" ht="15.75">
      <c r="A965" s="151"/>
      <c r="B965" s="347"/>
      <c r="C965" s="108"/>
      <c r="D965" s="108"/>
      <c r="E965" s="349"/>
    </row>
    <row r="966" spans="1:5" ht="15.75">
      <c r="A966" s="151"/>
      <c r="B966" s="347"/>
      <c r="C966" s="108"/>
      <c r="D966" s="108"/>
      <c r="E966" s="349"/>
    </row>
    <row r="967" spans="1:5" ht="15.75">
      <c r="A967" s="151"/>
      <c r="B967" s="347"/>
      <c r="C967" s="108"/>
      <c r="D967" s="108"/>
      <c r="E967" s="349"/>
    </row>
    <row r="968" spans="1:5" ht="15.75">
      <c r="A968" s="151"/>
      <c r="B968" s="347"/>
      <c r="C968" s="108"/>
      <c r="D968" s="108"/>
      <c r="E968" s="349"/>
    </row>
    <row r="969" spans="1:5" ht="15.75">
      <c r="A969" s="151"/>
      <c r="B969" s="347"/>
      <c r="C969" s="108"/>
      <c r="D969" s="108"/>
      <c r="E969" s="349"/>
    </row>
    <row r="970" spans="1:5" ht="15.75">
      <c r="A970" s="151"/>
      <c r="B970" s="347"/>
      <c r="C970" s="108"/>
      <c r="D970" s="108"/>
      <c r="E970" s="349"/>
    </row>
    <row r="971" spans="1:5" ht="15.75">
      <c r="A971" s="151"/>
      <c r="B971" s="347"/>
      <c r="C971" s="108"/>
      <c r="D971" s="108"/>
      <c r="E971" s="349"/>
    </row>
    <row r="972" spans="1:5" ht="15.75">
      <c r="A972" s="151"/>
      <c r="B972" s="347"/>
      <c r="C972" s="108"/>
      <c r="D972" s="108"/>
      <c r="E972" s="349"/>
    </row>
    <row r="973" spans="1:5" ht="15.75">
      <c r="A973" s="151"/>
      <c r="B973" s="347"/>
      <c r="C973" s="108"/>
      <c r="D973" s="108"/>
      <c r="E973" s="349"/>
    </row>
    <row r="974" spans="1:5" ht="15.75">
      <c r="A974" s="151"/>
      <c r="B974" s="347"/>
      <c r="C974" s="108"/>
      <c r="D974" s="108"/>
      <c r="E974" s="349"/>
    </row>
    <row r="975" spans="1:5" ht="15.75">
      <c r="A975" s="151"/>
      <c r="B975" s="347"/>
      <c r="C975" s="108"/>
      <c r="D975" s="108"/>
      <c r="E975" s="349"/>
    </row>
    <row r="976" spans="1:5" ht="15.75">
      <c r="A976" s="151"/>
      <c r="B976" s="347"/>
      <c r="C976" s="108"/>
      <c r="D976" s="108"/>
      <c r="E976" s="349"/>
    </row>
    <row r="977" spans="1:5" ht="15.75">
      <c r="A977" s="151"/>
      <c r="B977" s="347"/>
      <c r="C977" s="108"/>
      <c r="D977" s="108"/>
      <c r="E977" s="349"/>
    </row>
    <row r="978" spans="1:5" ht="15.75">
      <c r="A978" s="151"/>
      <c r="B978" s="347"/>
      <c r="C978" s="108"/>
      <c r="D978" s="108"/>
      <c r="E978" s="349"/>
    </row>
    <row r="979" spans="1:5" ht="15.75">
      <c r="A979" s="151"/>
      <c r="B979" s="347"/>
      <c r="C979" s="108"/>
      <c r="D979" s="108"/>
      <c r="E979" s="349"/>
    </row>
    <row r="980" spans="1:5" ht="15.75">
      <c r="A980" s="151"/>
      <c r="B980" s="347"/>
      <c r="C980" s="108"/>
      <c r="D980" s="108"/>
      <c r="E980" s="349"/>
    </row>
    <row r="981" spans="1:5" ht="15.75">
      <c r="A981" s="151"/>
      <c r="B981" s="347"/>
      <c r="C981" s="108"/>
      <c r="D981" s="108"/>
      <c r="E981" s="349"/>
    </row>
    <row r="982" spans="1:5" ht="15.75">
      <c r="A982" s="151"/>
      <c r="B982" s="347"/>
      <c r="C982" s="108"/>
      <c r="D982" s="108"/>
      <c r="E982" s="349"/>
    </row>
    <row r="983" spans="1:5" ht="15.75">
      <c r="A983" s="151"/>
      <c r="B983" s="347"/>
      <c r="C983" s="108"/>
      <c r="D983" s="108"/>
      <c r="E983" s="349"/>
    </row>
    <row r="984" spans="1:5" ht="15.75">
      <c r="A984" s="151"/>
      <c r="B984" s="347"/>
      <c r="C984" s="108"/>
      <c r="D984" s="108"/>
      <c r="E984" s="349"/>
    </row>
    <row r="985" spans="1:5" ht="15.75">
      <c r="A985" s="151"/>
      <c r="B985" s="347"/>
      <c r="C985" s="108"/>
      <c r="D985" s="108"/>
      <c r="E985" s="349"/>
    </row>
    <row r="986" spans="1:5" ht="15.75">
      <c r="A986" s="151"/>
      <c r="B986" s="347"/>
      <c r="C986" s="108"/>
      <c r="D986" s="108"/>
      <c r="E986" s="349"/>
    </row>
    <row r="987" spans="1:5" ht="15.75">
      <c r="A987" s="151"/>
      <c r="B987" s="347"/>
      <c r="C987" s="108"/>
      <c r="D987" s="108"/>
      <c r="E987" s="349"/>
    </row>
    <row r="988" spans="1:5" ht="15.75">
      <c r="A988" s="151"/>
      <c r="B988" s="347"/>
      <c r="C988" s="108"/>
      <c r="D988" s="108"/>
      <c r="E988" s="349"/>
    </row>
    <row r="989" spans="1:5" ht="15.75">
      <c r="A989" s="151"/>
      <c r="B989" s="347"/>
      <c r="C989" s="108"/>
      <c r="D989" s="108"/>
      <c r="E989" s="349"/>
    </row>
    <row r="990" spans="1:5" ht="15.75">
      <c r="A990" s="151"/>
      <c r="B990" s="347"/>
      <c r="C990" s="108"/>
      <c r="D990" s="108"/>
      <c r="E990" s="349"/>
    </row>
    <row r="991" spans="1:5" ht="15.75">
      <c r="A991" s="151"/>
      <c r="B991" s="347"/>
      <c r="C991" s="108"/>
      <c r="D991" s="108"/>
      <c r="E991" s="349"/>
    </row>
    <row r="992" spans="1:5" ht="15.75">
      <c r="A992" s="151"/>
      <c r="B992" s="347"/>
      <c r="C992" s="108"/>
      <c r="D992" s="108"/>
      <c r="E992" s="349"/>
    </row>
    <row r="993" spans="1:5" ht="15.75">
      <c r="A993" s="151"/>
      <c r="B993" s="347"/>
      <c r="C993" s="108"/>
      <c r="D993" s="108"/>
      <c r="E993" s="349"/>
    </row>
    <row r="994" spans="1:5" ht="15.75">
      <c r="A994" s="151"/>
      <c r="B994" s="347"/>
      <c r="C994" s="108"/>
      <c r="D994" s="108"/>
      <c r="E994" s="349"/>
    </row>
    <row r="995" spans="1:5" ht="15.75">
      <c r="A995" s="151"/>
      <c r="B995" s="347"/>
      <c r="C995" s="108"/>
      <c r="D995" s="108"/>
      <c r="E995" s="349"/>
    </row>
    <row r="996" spans="1:5" ht="15.75">
      <c r="A996" s="151"/>
      <c r="B996" s="347"/>
      <c r="C996" s="108"/>
      <c r="D996" s="108"/>
      <c r="E996" s="349"/>
    </row>
    <row r="997" spans="1:5" ht="15.75">
      <c r="A997" s="151"/>
      <c r="B997" s="347"/>
      <c r="C997" s="108"/>
      <c r="D997" s="108"/>
      <c r="E997" s="349"/>
    </row>
    <row r="998" spans="1:5" ht="15.75">
      <c r="A998" s="151"/>
      <c r="B998" s="347"/>
      <c r="C998" s="108"/>
      <c r="D998" s="108"/>
      <c r="E998" s="349"/>
    </row>
    <row r="999" spans="1:5" ht="15.75">
      <c r="A999" s="151"/>
      <c r="B999" s="347"/>
      <c r="C999" s="108"/>
      <c r="D999" s="108"/>
      <c r="E999" s="349"/>
    </row>
    <row r="1000" spans="1:5" ht="15.75">
      <c r="A1000" s="151"/>
      <c r="B1000" s="347"/>
      <c r="C1000" s="108"/>
      <c r="D1000" s="108"/>
      <c r="E1000" s="349"/>
    </row>
    <row r="1001" spans="1:5" ht="15.75">
      <c r="A1001" s="151"/>
      <c r="B1001" s="347"/>
      <c r="C1001" s="108"/>
      <c r="D1001" s="108"/>
      <c r="E1001" s="349"/>
    </row>
    <row r="1002" spans="1:5" ht="15.75">
      <c r="A1002" s="151"/>
      <c r="B1002" s="347"/>
      <c r="C1002" s="108"/>
      <c r="D1002" s="108"/>
      <c r="E1002" s="349"/>
    </row>
    <row r="1003" spans="1:5" ht="15.75">
      <c r="A1003" s="151"/>
      <c r="B1003" s="347"/>
      <c r="C1003" s="108"/>
      <c r="D1003" s="108"/>
      <c r="E1003" s="349"/>
    </row>
    <row r="1004" spans="1:5" ht="15.75">
      <c r="A1004" s="151"/>
      <c r="B1004" s="347"/>
      <c r="C1004" s="108"/>
      <c r="D1004" s="108"/>
      <c r="E1004" s="349"/>
    </row>
    <row r="1005" spans="1:5" ht="15.75">
      <c r="A1005" s="151"/>
      <c r="B1005" s="347"/>
      <c r="C1005" s="108"/>
      <c r="D1005" s="108"/>
      <c r="E1005" s="349"/>
    </row>
    <row r="1006" spans="1:5" ht="15.75">
      <c r="A1006" s="151"/>
      <c r="B1006" s="347"/>
      <c r="C1006" s="108"/>
      <c r="D1006" s="108"/>
      <c r="E1006" s="349"/>
    </row>
    <row r="1007" spans="1:5" ht="15.75">
      <c r="A1007" s="151"/>
      <c r="B1007" s="347"/>
      <c r="C1007" s="108"/>
      <c r="D1007" s="108"/>
      <c r="E1007" s="349"/>
    </row>
    <row r="1008" spans="1:5" ht="15.75">
      <c r="A1008" s="151"/>
      <c r="B1008" s="347"/>
      <c r="C1008" s="108"/>
      <c r="D1008" s="108"/>
      <c r="E1008" s="349"/>
    </row>
    <row r="1009" spans="1:5" ht="15.75">
      <c r="A1009" s="151"/>
      <c r="B1009" s="347"/>
      <c r="C1009" s="108"/>
      <c r="D1009" s="108"/>
      <c r="E1009" s="349"/>
    </row>
    <row r="1010" spans="1:5" ht="15.75">
      <c r="A1010" s="151"/>
      <c r="B1010" s="347"/>
      <c r="C1010" s="108"/>
      <c r="D1010" s="108"/>
      <c r="E1010" s="349"/>
    </row>
    <row r="1011" spans="1:5" ht="15.75">
      <c r="A1011" s="151"/>
      <c r="B1011" s="347"/>
      <c r="C1011" s="108"/>
      <c r="D1011" s="108"/>
      <c r="E1011" s="349"/>
    </row>
    <row r="1012" spans="1:5" ht="15.75">
      <c r="A1012" s="151"/>
      <c r="B1012" s="347"/>
      <c r="C1012" s="108"/>
      <c r="D1012" s="108"/>
      <c r="E1012" s="349"/>
    </row>
    <row r="1013" spans="1:5" ht="15.75">
      <c r="A1013" s="151"/>
      <c r="B1013" s="347"/>
      <c r="C1013" s="108"/>
      <c r="D1013" s="108"/>
      <c r="E1013" s="349"/>
    </row>
    <row r="1014" spans="1:5" ht="15.75">
      <c r="A1014" s="151"/>
      <c r="B1014" s="347"/>
      <c r="C1014" s="108"/>
      <c r="D1014" s="108"/>
      <c r="E1014" s="349"/>
    </row>
    <row r="1015" spans="1:5" ht="15.75">
      <c r="A1015" s="151"/>
      <c r="B1015" s="347"/>
      <c r="C1015" s="108"/>
      <c r="D1015" s="108"/>
      <c r="E1015" s="349"/>
    </row>
    <row r="1016" spans="1:5" ht="15.75">
      <c r="A1016" s="151"/>
      <c r="B1016" s="347"/>
      <c r="C1016" s="108"/>
      <c r="D1016" s="108"/>
      <c r="E1016" s="349"/>
    </row>
    <row r="1017" spans="1:5" ht="15.75">
      <c r="A1017" s="151"/>
      <c r="B1017" s="347"/>
      <c r="C1017" s="108"/>
      <c r="D1017" s="108"/>
      <c r="E1017" s="349"/>
    </row>
    <row r="1018" spans="1:5" ht="15.75">
      <c r="A1018" s="151"/>
      <c r="B1018" s="347"/>
      <c r="C1018" s="108"/>
      <c r="D1018" s="108"/>
      <c r="E1018" s="349"/>
    </row>
    <row r="1019" spans="1:5" ht="15.75">
      <c r="A1019" s="151"/>
      <c r="B1019" s="347"/>
      <c r="C1019" s="108"/>
      <c r="D1019" s="108"/>
      <c r="E1019" s="349"/>
    </row>
    <row r="1020" spans="1:5" ht="15.75">
      <c r="A1020" s="151"/>
      <c r="B1020" s="347"/>
      <c r="C1020" s="108"/>
      <c r="D1020" s="108"/>
      <c r="E1020" s="349"/>
    </row>
    <row r="1021" spans="1:5" ht="15.75">
      <c r="A1021" s="151"/>
      <c r="B1021" s="347"/>
      <c r="C1021" s="108"/>
      <c r="D1021" s="108"/>
      <c r="E1021" s="349"/>
    </row>
    <row r="1022" spans="1:5" ht="15.75">
      <c r="A1022" s="151"/>
      <c r="B1022" s="347"/>
      <c r="C1022" s="108"/>
      <c r="D1022" s="108"/>
      <c r="E1022" s="349"/>
    </row>
    <row r="1023" spans="1:5" ht="15.75">
      <c r="A1023" s="151"/>
      <c r="B1023" s="347"/>
      <c r="C1023" s="108"/>
      <c r="D1023" s="108"/>
      <c r="E1023" s="349"/>
    </row>
    <row r="1024" spans="1:5" ht="15.75">
      <c r="A1024" s="151"/>
      <c r="B1024" s="347"/>
      <c r="C1024" s="108"/>
      <c r="D1024" s="108"/>
      <c r="E1024" s="349"/>
    </row>
    <row r="1025" spans="1:5" ht="15.75">
      <c r="A1025" s="151"/>
      <c r="B1025" s="347"/>
      <c r="C1025" s="108"/>
      <c r="D1025" s="108"/>
      <c r="E1025" s="349"/>
    </row>
    <row r="1026" spans="1:5" ht="15.75">
      <c r="A1026" s="151"/>
      <c r="B1026" s="347"/>
      <c r="C1026" s="108"/>
      <c r="D1026" s="108"/>
      <c r="E1026" s="349"/>
    </row>
    <row r="1027" spans="1:5" ht="15.75">
      <c r="A1027" s="151"/>
      <c r="B1027" s="347"/>
      <c r="C1027" s="108"/>
      <c r="D1027" s="108"/>
      <c r="E1027" s="349"/>
    </row>
    <row r="1028" spans="1:5" ht="15.75">
      <c r="A1028" s="151"/>
      <c r="B1028" s="347"/>
      <c r="C1028" s="108"/>
      <c r="D1028" s="108"/>
      <c r="E1028" s="349"/>
    </row>
    <row r="1029" spans="1:5" ht="15.75">
      <c r="A1029" s="151"/>
      <c r="B1029" s="347"/>
      <c r="C1029" s="108"/>
      <c r="D1029" s="108"/>
      <c r="E1029" s="349"/>
    </row>
    <row r="1030" spans="1:5" ht="15.75">
      <c r="A1030" s="151"/>
      <c r="B1030" s="347"/>
      <c r="C1030" s="108"/>
      <c r="D1030" s="108"/>
      <c r="E1030" s="349"/>
    </row>
    <row r="1031" spans="1:5" ht="15.75">
      <c r="A1031" s="151"/>
      <c r="B1031" s="347"/>
      <c r="C1031" s="108"/>
      <c r="D1031" s="108"/>
      <c r="E1031" s="349"/>
    </row>
    <row r="1032" spans="1:5" ht="15.75">
      <c r="A1032" s="151"/>
      <c r="B1032" s="347"/>
      <c r="C1032" s="108"/>
      <c r="D1032" s="108"/>
      <c r="E1032" s="349"/>
    </row>
    <row r="1033" spans="1:5" ht="15.75">
      <c r="A1033" s="151"/>
      <c r="B1033" s="347"/>
      <c r="C1033" s="108"/>
      <c r="D1033" s="108"/>
      <c r="E1033" s="349"/>
    </row>
    <row r="1034" spans="1:5" ht="15.75">
      <c r="A1034" s="151"/>
      <c r="B1034" s="347"/>
      <c r="C1034" s="108"/>
      <c r="D1034" s="108"/>
      <c r="E1034" s="349"/>
    </row>
    <row r="1035" spans="1:5" ht="15.75">
      <c r="A1035" s="151"/>
      <c r="B1035" s="347"/>
      <c r="C1035" s="108"/>
      <c r="D1035" s="108"/>
      <c r="E1035" s="349"/>
    </row>
    <row r="1036" spans="1:5" ht="15.75">
      <c r="A1036" s="151"/>
      <c r="B1036" s="347"/>
      <c r="C1036" s="108"/>
      <c r="D1036" s="108"/>
      <c r="E1036" s="349"/>
    </row>
    <row r="1037" spans="1:5" ht="15.75">
      <c r="A1037" s="151"/>
      <c r="B1037" s="347"/>
      <c r="C1037" s="108"/>
      <c r="D1037" s="108"/>
      <c r="E1037" s="349"/>
    </row>
    <row r="1038" spans="1:5" ht="15.75">
      <c r="A1038" s="151"/>
      <c r="B1038" s="347"/>
      <c r="C1038" s="108"/>
      <c r="D1038" s="108"/>
      <c r="E1038" s="349"/>
    </row>
    <row r="1039" spans="1:5" ht="15.75">
      <c r="A1039" s="151"/>
      <c r="B1039" s="347"/>
      <c r="C1039" s="108"/>
      <c r="D1039" s="108"/>
      <c r="E1039" s="349"/>
    </row>
    <row r="1040" spans="1:5" ht="15.75">
      <c r="A1040" s="151"/>
      <c r="B1040" s="347"/>
      <c r="C1040" s="108"/>
      <c r="D1040" s="108"/>
      <c r="E1040" s="349"/>
    </row>
    <row r="1041" spans="1:5" ht="15.75">
      <c r="A1041" s="151"/>
      <c r="B1041" s="347"/>
      <c r="C1041" s="108"/>
      <c r="D1041" s="108"/>
      <c r="E1041" s="349"/>
    </row>
    <row r="1042" spans="1:5" ht="15.75">
      <c r="A1042" s="151"/>
      <c r="B1042" s="347"/>
      <c r="C1042" s="108"/>
      <c r="D1042" s="108"/>
      <c r="E1042" s="349"/>
    </row>
    <row r="1043" spans="1:5" ht="15.75">
      <c r="A1043" s="151"/>
      <c r="B1043" s="347"/>
      <c r="C1043" s="108"/>
      <c r="D1043" s="108"/>
      <c r="E1043" s="349"/>
    </row>
    <row r="1044" spans="1:5" ht="15.75">
      <c r="A1044" s="151"/>
      <c r="B1044" s="347"/>
      <c r="C1044" s="108"/>
      <c r="D1044" s="108"/>
      <c r="E1044" s="349"/>
    </row>
    <row r="1045" spans="1:5" ht="15.75">
      <c r="A1045" s="151"/>
      <c r="B1045" s="347"/>
      <c r="C1045" s="108"/>
      <c r="D1045" s="108"/>
      <c r="E1045" s="349"/>
    </row>
    <row r="1046" spans="1:5" ht="15.75">
      <c r="A1046" s="151"/>
      <c r="B1046" s="347"/>
      <c r="C1046" s="108"/>
      <c r="D1046" s="108"/>
      <c r="E1046" s="349"/>
    </row>
    <row r="1047" spans="1:5" ht="15.75">
      <c r="A1047" s="151"/>
      <c r="B1047" s="347"/>
      <c r="C1047" s="108"/>
      <c r="D1047" s="108"/>
      <c r="E1047" s="349"/>
    </row>
    <row r="1048" spans="1:5" ht="15.75">
      <c r="A1048" s="151"/>
      <c r="B1048" s="347"/>
      <c r="C1048" s="108"/>
      <c r="D1048" s="108"/>
      <c r="E1048" s="349"/>
    </row>
    <row r="1049" spans="1:5" ht="15.75">
      <c r="A1049" s="151"/>
      <c r="B1049" s="347"/>
      <c r="C1049" s="108"/>
      <c r="D1049" s="108"/>
      <c r="E1049" s="349"/>
    </row>
    <row r="1050" spans="1:5" ht="15.75">
      <c r="A1050" s="151"/>
      <c r="B1050" s="347"/>
      <c r="C1050" s="108"/>
      <c r="D1050" s="108"/>
      <c r="E1050" s="349"/>
    </row>
    <row r="1051" spans="1:5" ht="15.75">
      <c r="A1051" s="151"/>
      <c r="B1051" s="347"/>
      <c r="C1051" s="108"/>
      <c r="D1051" s="108"/>
      <c r="E1051" s="349"/>
    </row>
    <row r="1052" spans="1:5" ht="15.75">
      <c r="A1052" s="151"/>
      <c r="B1052" s="347"/>
      <c r="C1052" s="108"/>
      <c r="D1052" s="108"/>
      <c r="E1052" s="349"/>
    </row>
    <row r="1053" spans="1:5" ht="15.75">
      <c r="A1053" s="151"/>
      <c r="B1053" s="347"/>
      <c r="C1053" s="108"/>
      <c r="D1053" s="108"/>
      <c r="E1053" s="349"/>
    </row>
    <row r="1054" spans="1:5" ht="15.75">
      <c r="A1054" s="151"/>
      <c r="B1054" s="347"/>
      <c r="C1054" s="108"/>
      <c r="D1054" s="108"/>
      <c r="E1054" s="349"/>
    </row>
    <row r="1055" spans="1:5" ht="15.75">
      <c r="A1055" s="151"/>
      <c r="B1055" s="347"/>
      <c r="C1055" s="108"/>
      <c r="D1055" s="108"/>
      <c r="E1055" s="349"/>
    </row>
    <row r="1056" spans="1:5" ht="15.75">
      <c r="A1056" s="151"/>
      <c r="B1056" s="347"/>
      <c r="C1056" s="108"/>
      <c r="D1056" s="108"/>
      <c r="E1056" s="349"/>
    </row>
    <row r="1057" spans="1:5" ht="15.75">
      <c r="A1057" s="151"/>
      <c r="B1057" s="347"/>
      <c r="C1057" s="108"/>
      <c r="D1057" s="108"/>
      <c r="E1057" s="349"/>
    </row>
    <row r="1058" spans="1:5" ht="15.75">
      <c r="A1058" s="151"/>
      <c r="B1058" s="347"/>
      <c r="C1058" s="108"/>
      <c r="D1058" s="108"/>
      <c r="E1058" s="349"/>
    </row>
    <row r="1059" spans="1:5" ht="15.75">
      <c r="A1059" s="151"/>
      <c r="B1059" s="347"/>
      <c r="C1059" s="108"/>
      <c r="D1059" s="108"/>
      <c r="E1059" s="349"/>
    </row>
    <row r="1060" spans="1:5" ht="15.75">
      <c r="A1060" s="151"/>
      <c r="B1060" s="347"/>
      <c r="C1060" s="108"/>
      <c r="D1060" s="108"/>
      <c r="E1060" s="349"/>
    </row>
    <row r="1061" spans="1:5" ht="15.75">
      <c r="A1061" s="151"/>
      <c r="B1061" s="347"/>
      <c r="C1061" s="108"/>
      <c r="D1061" s="108"/>
      <c r="E1061" s="349"/>
    </row>
    <row r="1062" spans="1:5" ht="15.75">
      <c r="A1062" s="151"/>
      <c r="B1062" s="347"/>
      <c r="C1062" s="108"/>
      <c r="D1062" s="108"/>
      <c r="E1062" s="349"/>
    </row>
    <row r="1063" spans="1:5" ht="15.75">
      <c r="A1063" s="151"/>
      <c r="B1063" s="347"/>
      <c r="C1063" s="108"/>
      <c r="D1063" s="108"/>
      <c r="E1063" s="349"/>
    </row>
    <row r="1064" spans="1:5" ht="15.75">
      <c r="A1064" s="151"/>
      <c r="B1064" s="347"/>
      <c r="C1064" s="108"/>
      <c r="D1064" s="108"/>
      <c r="E1064" s="349"/>
    </row>
    <row r="1065" spans="1:5" ht="15.75">
      <c r="A1065" s="151"/>
      <c r="B1065" s="347"/>
      <c r="C1065" s="108"/>
      <c r="D1065" s="108"/>
      <c r="E1065" s="349"/>
    </row>
    <row r="1066" spans="1:5" ht="15.75">
      <c r="A1066" s="151"/>
      <c r="B1066" s="347"/>
      <c r="C1066" s="108"/>
      <c r="D1066" s="108"/>
      <c r="E1066" s="349"/>
    </row>
    <row r="1067" spans="1:5" ht="15.75">
      <c r="A1067" s="151"/>
      <c r="B1067" s="347"/>
      <c r="C1067" s="108"/>
      <c r="D1067" s="108"/>
      <c r="E1067" s="349"/>
    </row>
    <row r="1068" spans="1:5" ht="15.75">
      <c r="A1068" s="151"/>
      <c r="B1068" s="347"/>
      <c r="C1068" s="108"/>
      <c r="D1068" s="108"/>
      <c r="E1068" s="349"/>
    </row>
    <row r="1069" spans="1:5" ht="15.75">
      <c r="A1069" s="151"/>
      <c r="B1069" s="347"/>
      <c r="C1069" s="108"/>
      <c r="D1069" s="108"/>
      <c r="E1069" s="349"/>
    </row>
    <row r="1070" spans="1:5" ht="15.75">
      <c r="A1070" s="151"/>
      <c r="B1070" s="347"/>
      <c r="C1070" s="108"/>
      <c r="D1070" s="108"/>
      <c r="E1070" s="349"/>
    </row>
    <row r="1071" spans="1:5" ht="15.75">
      <c r="A1071" s="151"/>
      <c r="B1071" s="347"/>
      <c r="C1071" s="108"/>
      <c r="D1071" s="108"/>
      <c r="E1071" s="349"/>
    </row>
    <row r="1072" spans="1:5" ht="15.75">
      <c r="A1072" s="151"/>
      <c r="B1072" s="347"/>
      <c r="C1072" s="108"/>
      <c r="D1072" s="108"/>
      <c r="E1072" s="349"/>
    </row>
    <row r="1073" spans="1:5" ht="15.75">
      <c r="A1073" s="151"/>
      <c r="B1073" s="347"/>
      <c r="C1073" s="108"/>
      <c r="D1073" s="108"/>
      <c r="E1073" s="349"/>
    </row>
    <row r="1074" spans="1:5" ht="15.75">
      <c r="A1074" s="151"/>
      <c r="B1074" s="347"/>
      <c r="C1074" s="108"/>
      <c r="D1074" s="108"/>
      <c r="E1074" s="349"/>
    </row>
    <row r="1075" spans="1:5" ht="15.75">
      <c r="A1075" s="151"/>
      <c r="B1075" s="347"/>
      <c r="C1075" s="108"/>
      <c r="D1075" s="108"/>
      <c r="E1075" s="349"/>
    </row>
    <row r="1076" spans="1:5" ht="15.75">
      <c r="A1076" s="151"/>
      <c r="B1076" s="347"/>
      <c r="C1076" s="108"/>
      <c r="D1076" s="108"/>
      <c r="E1076" s="349"/>
    </row>
    <row r="1077" spans="1:5" ht="15.75">
      <c r="A1077" s="151"/>
      <c r="B1077" s="347"/>
      <c r="C1077" s="108"/>
      <c r="D1077" s="108"/>
      <c r="E1077" s="349"/>
    </row>
    <row r="1078" spans="1:5" ht="15.75">
      <c r="A1078" s="151"/>
      <c r="B1078" s="347"/>
      <c r="C1078" s="108"/>
      <c r="D1078" s="108"/>
      <c r="E1078" s="349"/>
    </row>
    <row r="1079" spans="1:5" ht="15.75">
      <c r="A1079" s="151"/>
      <c r="B1079" s="347"/>
      <c r="C1079" s="108"/>
      <c r="D1079" s="108"/>
      <c r="E1079" s="349"/>
    </row>
    <row r="1080" spans="1:5" ht="15.75">
      <c r="A1080" s="151"/>
      <c r="B1080" s="347"/>
      <c r="C1080" s="108"/>
      <c r="D1080" s="108"/>
      <c r="E1080" s="349"/>
    </row>
    <row r="1081" spans="1:5" ht="15.75">
      <c r="A1081" s="151"/>
      <c r="B1081" s="347"/>
      <c r="C1081" s="108"/>
      <c r="D1081" s="108"/>
      <c r="E1081" s="349"/>
    </row>
    <row r="1082" spans="1:5" ht="15.75">
      <c r="A1082" s="151"/>
      <c r="B1082" s="347"/>
      <c r="C1082" s="108"/>
      <c r="D1082" s="108"/>
      <c r="E1082" s="349"/>
    </row>
    <row r="1083" spans="1:5" ht="15.75">
      <c r="A1083" s="151"/>
      <c r="B1083" s="347"/>
      <c r="C1083" s="108"/>
      <c r="D1083" s="108"/>
      <c r="E1083" s="349"/>
    </row>
    <row r="1084" spans="1:5" ht="15.75">
      <c r="A1084" s="151"/>
      <c r="B1084" s="347"/>
      <c r="C1084" s="108"/>
      <c r="D1084" s="108"/>
      <c r="E1084" s="349"/>
    </row>
    <row r="1085" spans="1:5" ht="15.75">
      <c r="A1085" s="151"/>
      <c r="B1085" s="347"/>
      <c r="C1085" s="108"/>
      <c r="D1085" s="108"/>
      <c r="E1085" s="349"/>
    </row>
    <row r="1086" spans="1:5" ht="15.75">
      <c r="A1086" s="151"/>
      <c r="B1086" s="347"/>
      <c r="C1086" s="108"/>
      <c r="D1086" s="108"/>
      <c r="E1086" s="349"/>
    </row>
    <row r="1087" spans="1:5" ht="15.75">
      <c r="A1087" s="151"/>
      <c r="B1087" s="347"/>
      <c r="C1087" s="108"/>
      <c r="D1087" s="108"/>
      <c r="E1087" s="349"/>
    </row>
    <row r="1088" spans="1:5" ht="15.75">
      <c r="A1088" s="151"/>
      <c r="B1088" s="347"/>
      <c r="C1088" s="108"/>
      <c r="D1088" s="108"/>
      <c r="E1088" s="349"/>
    </row>
    <row r="1089" spans="1:5" ht="15.75">
      <c r="A1089" s="151"/>
      <c r="B1089" s="347"/>
      <c r="C1089" s="108"/>
      <c r="D1089" s="108"/>
      <c r="E1089" s="349"/>
    </row>
    <row r="1090" spans="1:5" ht="15.75">
      <c r="A1090" s="151"/>
      <c r="B1090" s="347"/>
      <c r="C1090" s="108"/>
      <c r="D1090" s="108"/>
      <c r="E1090" s="349"/>
    </row>
    <row r="1091" spans="1:5" ht="15.75">
      <c r="A1091" s="151"/>
      <c r="B1091" s="347"/>
      <c r="C1091" s="108"/>
      <c r="D1091" s="108"/>
      <c r="E1091" s="349"/>
    </row>
    <row r="1092" spans="1:5" ht="15.75">
      <c r="A1092" s="151"/>
      <c r="B1092" s="347"/>
      <c r="C1092" s="108"/>
      <c r="D1092" s="108"/>
      <c r="E1092" s="349"/>
    </row>
    <row r="1093" spans="1:5" ht="15.75">
      <c r="A1093" s="151"/>
      <c r="B1093" s="347"/>
      <c r="C1093" s="108"/>
      <c r="D1093" s="108"/>
      <c r="E1093" s="349"/>
    </row>
    <row r="1094" spans="1:5" ht="15.75">
      <c r="A1094" s="151"/>
      <c r="B1094" s="347"/>
      <c r="C1094" s="108"/>
      <c r="D1094" s="108"/>
      <c r="E1094" s="349"/>
    </row>
    <row r="1095" spans="1:5" ht="15.75">
      <c r="A1095" s="151"/>
      <c r="B1095" s="347"/>
      <c r="C1095" s="108"/>
      <c r="D1095" s="108"/>
      <c r="E1095" s="349"/>
    </row>
    <row r="1096" spans="1:5" ht="15.75">
      <c r="A1096" s="151"/>
      <c r="B1096" s="347"/>
      <c r="C1096" s="108"/>
      <c r="D1096" s="108"/>
      <c r="E1096" s="349"/>
    </row>
    <row r="1097" spans="1:5" ht="15.75">
      <c r="A1097" s="151"/>
      <c r="B1097" s="347"/>
      <c r="C1097" s="108"/>
      <c r="D1097" s="108"/>
      <c r="E1097" s="349"/>
    </row>
    <row r="1098" spans="1:5" ht="15.75">
      <c r="A1098" s="151"/>
      <c r="B1098" s="347"/>
      <c r="C1098" s="108"/>
      <c r="D1098" s="108"/>
      <c r="E1098" s="349"/>
    </row>
    <row r="1099" spans="1:5" ht="15.75">
      <c r="A1099" s="151"/>
      <c r="B1099" s="347"/>
      <c r="C1099" s="108"/>
      <c r="D1099" s="108"/>
      <c r="E1099" s="349"/>
    </row>
    <row r="1100" spans="1:5" ht="15.75">
      <c r="A1100" s="151"/>
      <c r="B1100" s="347"/>
      <c r="C1100" s="108"/>
      <c r="D1100" s="108"/>
      <c r="E1100" s="349"/>
    </row>
    <row r="1101" spans="1:5" ht="15.75">
      <c r="A1101" s="151"/>
      <c r="B1101" s="347"/>
      <c r="C1101" s="108"/>
      <c r="D1101" s="108"/>
      <c r="E1101" s="349"/>
    </row>
    <row r="1102" spans="1:5" ht="15.75">
      <c r="A1102" s="151"/>
      <c r="B1102" s="347"/>
      <c r="C1102" s="108"/>
      <c r="D1102" s="108"/>
      <c r="E1102" s="349"/>
    </row>
    <row r="1103" spans="1:5" ht="15.75">
      <c r="A1103" s="151"/>
      <c r="B1103" s="347"/>
      <c r="C1103" s="108"/>
      <c r="D1103" s="108"/>
      <c r="E1103" s="349"/>
    </row>
    <row r="1104" spans="1:5" ht="15.75">
      <c r="A1104" s="151"/>
      <c r="B1104" s="347"/>
      <c r="C1104" s="108"/>
      <c r="D1104" s="108"/>
      <c r="E1104" s="349"/>
    </row>
    <row r="1105" spans="1:5" ht="15.75">
      <c r="A1105" s="151"/>
      <c r="B1105" s="347"/>
      <c r="C1105" s="108"/>
      <c r="D1105" s="108"/>
      <c r="E1105" s="349"/>
    </row>
    <row r="1106" spans="1:5" ht="15.75">
      <c r="A1106" s="151"/>
      <c r="B1106" s="347"/>
      <c r="C1106" s="108"/>
      <c r="D1106" s="108"/>
      <c r="E1106" s="349"/>
    </row>
    <row r="1107" spans="1:5" ht="15.75">
      <c r="A1107" s="151"/>
      <c r="B1107" s="347"/>
      <c r="C1107" s="108"/>
      <c r="D1107" s="108"/>
      <c r="E1107" s="349"/>
    </row>
    <row r="1108" spans="1:5" ht="15.75">
      <c r="A1108" s="151"/>
      <c r="B1108" s="347"/>
      <c r="C1108" s="108"/>
      <c r="D1108" s="108"/>
      <c r="E1108" s="349"/>
    </row>
    <row r="1109" spans="1:5" ht="15.75">
      <c r="A1109" s="151"/>
      <c r="B1109" s="347"/>
      <c r="C1109" s="108"/>
      <c r="D1109" s="108"/>
      <c r="E1109" s="349"/>
    </row>
    <row r="1110" spans="1:5" ht="15.75">
      <c r="A1110" s="151"/>
      <c r="B1110" s="347"/>
      <c r="C1110" s="108"/>
      <c r="D1110" s="108"/>
      <c r="E1110" s="349"/>
    </row>
    <row r="1111" spans="1:5" ht="15.75">
      <c r="A1111" s="151"/>
      <c r="B1111" s="347"/>
      <c r="C1111" s="108"/>
      <c r="D1111" s="108"/>
      <c r="E1111" s="349"/>
    </row>
    <row r="1112" spans="1:5" ht="15.75">
      <c r="A1112" s="151"/>
      <c r="B1112" s="347"/>
      <c r="C1112" s="108"/>
      <c r="D1112" s="108"/>
      <c r="E1112" s="349"/>
    </row>
    <row r="1113" spans="1:5" ht="15.75">
      <c r="A1113" s="151"/>
      <c r="B1113" s="347"/>
      <c r="C1113" s="108"/>
      <c r="D1113" s="108"/>
      <c r="E1113" s="349"/>
    </row>
    <row r="1114" spans="1:5" ht="15.75">
      <c r="A1114" s="151"/>
      <c r="B1114" s="347"/>
      <c r="C1114" s="108"/>
      <c r="D1114" s="108"/>
      <c r="E1114" s="349"/>
    </row>
    <row r="1115" spans="1:5" ht="15.75">
      <c r="A1115" s="151"/>
      <c r="B1115" s="347"/>
      <c r="C1115" s="108"/>
      <c r="D1115" s="108"/>
      <c r="E1115" s="349"/>
    </row>
    <row r="1116" spans="1:5" ht="15.75">
      <c r="A1116" s="151"/>
      <c r="B1116" s="347"/>
      <c r="C1116" s="108"/>
      <c r="D1116" s="108"/>
      <c r="E1116" s="349"/>
    </row>
    <row r="1117" spans="1:5" ht="15.75">
      <c r="A1117" s="151"/>
      <c r="B1117" s="347"/>
      <c r="C1117" s="108"/>
      <c r="D1117" s="108"/>
      <c r="E1117" s="349"/>
    </row>
    <row r="1118" spans="1:5" ht="15.75">
      <c r="A1118" s="151"/>
      <c r="B1118" s="347"/>
      <c r="C1118" s="108"/>
      <c r="D1118" s="108"/>
      <c r="E1118" s="349"/>
    </row>
    <row r="1119" spans="1:5" ht="15.75">
      <c r="A1119" s="151"/>
      <c r="B1119" s="347"/>
      <c r="C1119" s="108"/>
      <c r="D1119" s="108"/>
      <c r="E1119" s="349"/>
    </row>
    <row r="1120" spans="1:5" ht="15.75">
      <c r="A1120" s="151"/>
      <c r="B1120" s="347"/>
      <c r="C1120" s="108"/>
      <c r="D1120" s="108"/>
      <c r="E1120" s="349"/>
    </row>
    <row r="1121" spans="1:5" ht="15.75">
      <c r="A1121" s="151"/>
      <c r="B1121" s="347"/>
      <c r="C1121" s="108"/>
      <c r="D1121" s="108"/>
      <c r="E1121" s="349"/>
    </row>
    <row r="1122" spans="1:5" ht="15.75">
      <c r="A1122" s="151"/>
      <c r="B1122" s="347"/>
      <c r="C1122" s="108"/>
      <c r="D1122" s="108"/>
      <c r="E1122" s="349"/>
    </row>
    <row r="1123" spans="1:5" ht="15.75">
      <c r="A1123" s="151"/>
      <c r="B1123" s="347"/>
      <c r="C1123" s="108"/>
      <c r="D1123" s="108"/>
      <c r="E1123" s="349"/>
    </row>
    <row r="1124" spans="1:5" ht="15.75">
      <c r="A1124" s="151"/>
      <c r="B1124" s="347"/>
      <c r="C1124" s="108"/>
      <c r="D1124" s="108"/>
      <c r="E1124" s="349"/>
    </row>
    <row r="1125" spans="1:5" ht="15.75">
      <c r="A1125" s="151"/>
      <c r="B1125" s="347"/>
      <c r="C1125" s="108"/>
      <c r="D1125" s="108"/>
      <c r="E1125" s="349"/>
    </row>
    <row r="1126" spans="1:5" ht="15.75">
      <c r="A1126" s="151"/>
      <c r="B1126" s="347"/>
      <c r="C1126" s="108"/>
      <c r="D1126" s="108"/>
      <c r="E1126" s="349"/>
    </row>
    <row r="1127" spans="1:5" ht="15.75">
      <c r="A1127" s="151"/>
      <c r="B1127" s="347"/>
      <c r="C1127" s="108"/>
      <c r="D1127" s="108"/>
      <c r="E1127" s="349"/>
    </row>
    <row r="1128" spans="1:5" ht="15.75">
      <c r="A1128" s="151"/>
      <c r="B1128" s="347"/>
      <c r="C1128" s="108"/>
      <c r="D1128" s="108"/>
      <c r="E1128" s="349"/>
    </row>
    <row r="1129" spans="1:5" ht="15.75">
      <c r="A1129" s="151"/>
      <c r="B1129" s="347"/>
      <c r="C1129" s="108"/>
      <c r="D1129" s="108"/>
      <c r="E1129" s="349"/>
    </row>
    <row r="1130" spans="1:5" ht="15.75">
      <c r="A1130" s="151"/>
      <c r="B1130" s="347"/>
      <c r="C1130" s="108"/>
      <c r="D1130" s="108"/>
      <c r="E1130" s="349"/>
    </row>
    <row r="1131" spans="1:5" ht="15.75">
      <c r="A1131" s="151"/>
      <c r="B1131" s="347"/>
      <c r="C1131" s="108"/>
      <c r="D1131" s="108"/>
      <c r="E1131" s="349"/>
    </row>
    <row r="1132" spans="1:5" ht="15.75">
      <c r="A1132" s="151"/>
      <c r="B1132" s="347"/>
      <c r="C1132" s="108"/>
      <c r="D1132" s="108"/>
      <c r="E1132" s="349"/>
    </row>
    <row r="1133" spans="1:5" ht="15.75">
      <c r="A1133" s="151"/>
      <c r="B1133" s="347"/>
      <c r="C1133" s="108"/>
      <c r="D1133" s="108"/>
      <c r="E1133" s="349"/>
    </row>
    <row r="1134" spans="1:5" ht="15.75">
      <c r="A1134" s="151"/>
      <c r="B1134" s="347"/>
      <c r="C1134" s="108"/>
      <c r="D1134" s="108"/>
      <c r="E1134" s="349"/>
    </row>
    <row r="1135" spans="1:5" ht="15.75">
      <c r="A1135" s="151"/>
      <c r="B1135" s="347"/>
      <c r="C1135" s="108"/>
      <c r="D1135" s="108"/>
      <c r="E1135" s="349"/>
    </row>
    <row r="1136" spans="1:5" ht="15.75">
      <c r="A1136" s="151"/>
      <c r="B1136" s="347"/>
      <c r="C1136" s="108"/>
      <c r="D1136" s="108"/>
      <c r="E1136" s="349"/>
    </row>
    <row r="1137" spans="1:5" ht="15.75">
      <c r="A1137" s="151"/>
      <c r="B1137" s="347"/>
      <c r="C1137" s="108"/>
      <c r="D1137" s="108"/>
      <c r="E1137" s="349"/>
    </row>
    <row r="1138" spans="1:5" ht="15.75">
      <c r="A1138" s="151"/>
      <c r="B1138" s="347"/>
      <c r="C1138" s="108"/>
      <c r="D1138" s="108"/>
      <c r="E1138" s="349"/>
    </row>
    <row r="1139" spans="1:5" ht="15.75">
      <c r="A1139" s="151"/>
      <c r="B1139" s="347"/>
      <c r="C1139" s="108"/>
      <c r="D1139" s="108"/>
      <c r="E1139" s="349"/>
    </row>
    <row r="1140" spans="1:5" ht="15.75">
      <c r="A1140" s="151"/>
      <c r="B1140" s="347"/>
      <c r="C1140" s="108"/>
      <c r="D1140" s="108"/>
      <c r="E1140" s="349"/>
    </row>
    <row r="1141" spans="1:5" ht="15.75">
      <c r="A1141" s="151"/>
      <c r="B1141" s="347"/>
      <c r="C1141" s="108"/>
      <c r="D1141" s="108"/>
      <c r="E1141" s="349"/>
    </row>
    <row r="1142" spans="1:5" ht="15.75">
      <c r="A1142" s="151"/>
      <c r="B1142" s="347"/>
      <c r="C1142" s="108"/>
      <c r="D1142" s="108"/>
      <c r="E1142" s="349"/>
    </row>
    <row r="1143" spans="1:5" ht="15.75">
      <c r="A1143" s="151"/>
      <c r="B1143" s="347"/>
      <c r="C1143" s="108"/>
      <c r="D1143" s="108"/>
      <c r="E1143" s="349"/>
    </row>
    <row r="1144" spans="1:5" ht="15.75">
      <c r="A1144" s="151"/>
      <c r="B1144" s="347"/>
      <c r="C1144" s="108"/>
      <c r="D1144" s="108"/>
      <c r="E1144" s="349"/>
    </row>
    <row r="1145" spans="1:5" ht="15.75">
      <c r="A1145" s="151"/>
      <c r="B1145" s="347"/>
      <c r="C1145" s="108"/>
      <c r="D1145" s="108"/>
      <c r="E1145" s="349"/>
    </row>
    <row r="1146" spans="1:5" ht="15.75">
      <c r="A1146" s="151"/>
      <c r="B1146" s="347"/>
      <c r="C1146" s="108"/>
      <c r="D1146" s="108"/>
      <c r="E1146" s="349"/>
    </row>
    <row r="1147" spans="1:5" ht="15.75">
      <c r="A1147" s="151"/>
      <c r="B1147" s="347"/>
      <c r="C1147" s="108"/>
      <c r="D1147" s="108"/>
      <c r="E1147" s="349"/>
    </row>
    <row r="1148" spans="1:5" ht="15.75">
      <c r="A1148" s="151"/>
      <c r="B1148" s="347"/>
      <c r="C1148" s="108"/>
      <c r="D1148" s="108"/>
      <c r="E1148" s="349"/>
    </row>
    <row r="1149" spans="1:5" ht="15.75">
      <c r="A1149" s="151"/>
      <c r="B1149" s="347"/>
      <c r="C1149" s="108"/>
      <c r="D1149" s="108"/>
      <c r="E1149" s="349"/>
    </row>
    <row r="1150" spans="1:5" ht="15.75">
      <c r="A1150" s="151"/>
      <c r="B1150" s="347"/>
      <c r="C1150" s="108"/>
      <c r="D1150" s="108"/>
      <c r="E1150" s="349"/>
    </row>
    <row r="1151" spans="1:5" ht="15.75">
      <c r="A1151" s="151"/>
      <c r="B1151" s="347"/>
      <c r="C1151" s="108"/>
      <c r="D1151" s="108"/>
      <c r="E1151" s="349"/>
    </row>
    <row r="1152" spans="1:5" ht="15.75">
      <c r="A1152" s="151"/>
      <c r="B1152" s="347"/>
      <c r="C1152" s="108"/>
      <c r="D1152" s="108"/>
      <c r="E1152" s="349"/>
    </row>
    <row r="1153" spans="1:5" ht="15.75">
      <c r="A1153" s="151"/>
      <c r="B1153" s="347"/>
      <c r="C1153" s="108"/>
      <c r="D1153" s="108"/>
      <c r="E1153" s="349"/>
    </row>
    <row r="1154" spans="1:5" ht="15.75">
      <c r="A1154" s="151"/>
      <c r="B1154" s="347"/>
      <c r="C1154" s="108"/>
      <c r="D1154" s="108"/>
      <c r="E1154" s="349"/>
    </row>
    <row r="1155" spans="1:5" ht="15.75">
      <c r="A1155" s="151"/>
      <c r="B1155" s="347"/>
      <c r="C1155" s="108"/>
      <c r="D1155" s="108"/>
      <c r="E1155" s="349"/>
    </row>
    <row r="1156" spans="1:5" ht="15.75">
      <c r="A1156" s="151"/>
      <c r="B1156" s="347"/>
      <c r="C1156" s="108"/>
      <c r="D1156" s="108"/>
      <c r="E1156" s="349"/>
    </row>
    <row r="1157" spans="1:5" ht="15.75">
      <c r="A1157" s="151"/>
      <c r="B1157" s="347"/>
      <c r="C1157" s="108"/>
      <c r="D1157" s="108"/>
      <c r="E1157" s="349"/>
    </row>
    <row r="1158" spans="1:5" ht="15.75">
      <c r="A1158" s="151"/>
      <c r="B1158" s="347"/>
      <c r="C1158" s="108"/>
      <c r="D1158" s="108"/>
      <c r="E1158" s="349"/>
    </row>
    <row r="1159" spans="1:5" ht="15.75">
      <c r="A1159" s="151"/>
      <c r="B1159" s="347"/>
      <c r="C1159" s="108"/>
      <c r="D1159" s="108"/>
      <c r="E1159" s="349"/>
    </row>
    <row r="1160" spans="1:5" ht="15.75">
      <c r="A1160" s="151"/>
      <c r="B1160" s="347"/>
      <c r="C1160" s="108"/>
      <c r="D1160" s="108"/>
      <c r="E1160" s="349"/>
    </row>
    <row r="1161" spans="1:5" ht="15.75">
      <c r="A1161" s="151"/>
      <c r="B1161" s="347"/>
      <c r="C1161" s="108"/>
      <c r="D1161" s="108"/>
      <c r="E1161" s="349"/>
    </row>
    <row r="1162" spans="1:5" ht="15.75">
      <c r="A1162" s="151"/>
      <c r="B1162" s="347"/>
      <c r="C1162" s="108"/>
      <c r="D1162" s="108"/>
      <c r="E1162" s="349"/>
    </row>
    <row r="1163" spans="1:5" ht="15.75">
      <c r="A1163" s="151"/>
      <c r="B1163" s="347"/>
      <c r="C1163" s="108"/>
      <c r="D1163" s="108"/>
      <c r="E1163" s="349"/>
    </row>
    <row r="1164" spans="1:5" ht="15.75">
      <c r="A1164" s="151"/>
      <c r="B1164" s="347"/>
      <c r="C1164" s="108"/>
      <c r="D1164" s="108"/>
      <c r="E1164" s="349"/>
    </row>
    <row r="1165" spans="1:5" ht="15.75">
      <c r="A1165" s="151"/>
      <c r="B1165" s="347"/>
      <c r="C1165" s="108"/>
      <c r="D1165" s="108"/>
      <c r="E1165" s="349"/>
    </row>
    <row r="1166" spans="1:5" ht="15.75">
      <c r="A1166" s="151"/>
      <c r="B1166" s="347"/>
      <c r="C1166" s="108"/>
      <c r="D1166" s="108"/>
      <c r="E1166" s="349"/>
    </row>
    <row r="1167" spans="1:5" ht="15.75">
      <c r="A1167" s="151"/>
      <c r="B1167" s="347"/>
      <c r="C1167" s="108"/>
      <c r="D1167" s="108"/>
      <c r="E1167" s="349"/>
    </row>
    <row r="1168" spans="1:5" ht="15.75">
      <c r="A1168" s="151"/>
      <c r="B1168" s="347"/>
      <c r="C1168" s="108"/>
      <c r="D1168" s="108"/>
      <c r="E1168" s="349"/>
    </row>
    <row r="1169" spans="1:5" ht="15.75">
      <c r="A1169" s="151"/>
      <c r="B1169" s="347"/>
      <c r="C1169" s="108"/>
      <c r="D1169" s="108"/>
      <c r="E1169" s="349"/>
    </row>
    <row r="1170" spans="1:5" ht="15.75">
      <c r="A1170" s="151"/>
      <c r="B1170" s="347"/>
      <c r="C1170" s="108"/>
      <c r="D1170" s="108"/>
      <c r="E1170" s="349"/>
    </row>
    <row r="1171" spans="1:5" ht="15.75">
      <c r="A1171" s="151"/>
      <c r="B1171" s="347"/>
      <c r="C1171" s="108"/>
      <c r="D1171" s="108"/>
      <c r="E1171" s="349"/>
    </row>
    <row r="1172" spans="1:5" ht="15.75">
      <c r="A1172" s="151"/>
      <c r="B1172" s="347"/>
      <c r="C1172" s="108"/>
      <c r="D1172" s="108"/>
      <c r="E1172" s="349"/>
    </row>
    <row r="1173" spans="1:5" ht="15.75">
      <c r="A1173" s="151"/>
      <c r="B1173" s="347"/>
      <c r="C1173" s="108"/>
      <c r="D1173" s="108"/>
      <c r="E1173" s="349"/>
    </row>
    <row r="1174" spans="1:5" ht="15.75">
      <c r="A1174" s="151"/>
      <c r="B1174" s="347"/>
      <c r="C1174" s="108"/>
      <c r="D1174" s="108"/>
      <c r="E1174" s="349"/>
    </row>
    <row r="1175" spans="1:5" ht="15.75">
      <c r="A1175" s="151"/>
      <c r="B1175" s="347"/>
      <c r="C1175" s="108"/>
      <c r="D1175" s="108"/>
      <c r="E1175" s="349"/>
    </row>
    <row r="1176" spans="1:5" ht="15.75">
      <c r="A1176" s="151"/>
      <c r="B1176" s="347"/>
      <c r="C1176" s="108"/>
      <c r="D1176" s="108"/>
      <c r="E1176" s="349"/>
    </row>
    <row r="1177" spans="1:5" ht="15.75">
      <c r="A1177" s="151"/>
      <c r="B1177" s="347"/>
      <c r="C1177" s="108"/>
      <c r="D1177" s="108"/>
      <c r="E1177" s="349"/>
    </row>
    <row r="1178" spans="1:5" ht="15.75">
      <c r="A1178" s="151"/>
      <c r="B1178" s="347"/>
      <c r="C1178" s="108"/>
      <c r="D1178" s="108"/>
      <c r="E1178" s="349"/>
    </row>
    <row r="1179" spans="1:5" ht="15.75">
      <c r="A1179" s="151"/>
      <c r="B1179" s="347"/>
      <c r="C1179" s="108"/>
      <c r="D1179" s="108"/>
      <c r="E1179" s="349"/>
    </row>
    <row r="1180" spans="1:5" ht="15.75">
      <c r="A1180" s="151"/>
      <c r="B1180" s="347"/>
      <c r="C1180" s="108"/>
      <c r="D1180" s="108"/>
      <c r="E1180" s="349"/>
    </row>
    <row r="1181" spans="1:5" ht="15.75">
      <c r="A1181" s="151"/>
      <c r="B1181" s="347"/>
      <c r="C1181" s="108"/>
      <c r="D1181" s="108"/>
      <c r="E1181" s="349"/>
    </row>
    <row r="1182" spans="1:5" ht="15.75">
      <c r="A1182" s="151"/>
      <c r="B1182" s="347"/>
      <c r="C1182" s="108"/>
      <c r="D1182" s="108"/>
      <c r="E1182" s="349"/>
    </row>
    <row r="1183" spans="1:5" ht="15.75">
      <c r="A1183" s="151"/>
      <c r="B1183" s="347"/>
      <c r="C1183" s="108"/>
      <c r="D1183" s="108"/>
      <c r="E1183" s="349"/>
    </row>
    <row r="1184" spans="1:5" ht="15.75">
      <c r="A1184" s="151"/>
      <c r="B1184" s="347"/>
      <c r="C1184" s="108"/>
      <c r="D1184" s="108"/>
      <c r="E1184" s="349"/>
    </row>
    <row r="1185" spans="1:5" ht="15.75">
      <c r="A1185" s="151"/>
      <c r="B1185" s="347"/>
      <c r="C1185" s="108"/>
      <c r="D1185" s="108"/>
      <c r="E1185" s="349"/>
    </row>
    <row r="1186" spans="1:5" ht="15.75">
      <c r="A1186" s="151"/>
      <c r="B1186" s="347"/>
      <c r="C1186" s="108"/>
      <c r="D1186" s="108"/>
      <c r="E1186" s="349"/>
    </row>
    <row r="1187" spans="1:5" ht="15.75">
      <c r="A1187" s="151"/>
      <c r="B1187" s="347"/>
      <c r="C1187" s="108"/>
      <c r="D1187" s="108"/>
      <c r="E1187" s="349"/>
    </row>
    <row r="1188" spans="1:5" ht="15.75">
      <c r="A1188" s="151"/>
      <c r="B1188" s="347"/>
      <c r="C1188" s="108"/>
      <c r="D1188" s="108"/>
      <c r="E1188" s="349"/>
    </row>
    <row r="1189" spans="1:5" ht="15.75">
      <c r="A1189" s="151"/>
      <c r="B1189" s="347"/>
      <c r="C1189" s="108"/>
      <c r="D1189" s="108"/>
      <c r="E1189" s="349"/>
    </row>
    <row r="1190" spans="1:5" ht="15.75">
      <c r="A1190" s="151"/>
      <c r="B1190" s="347"/>
      <c r="C1190" s="108"/>
      <c r="D1190" s="108"/>
      <c r="E1190" s="349"/>
    </row>
    <row r="1191" spans="1:5" ht="15.75">
      <c r="A1191" s="151"/>
      <c r="B1191" s="347"/>
      <c r="C1191" s="108"/>
      <c r="D1191" s="108"/>
      <c r="E1191" s="349"/>
    </row>
    <row r="1192" spans="1:5" ht="15.75">
      <c r="A1192" s="151"/>
      <c r="B1192" s="347"/>
      <c r="C1192" s="108"/>
      <c r="D1192" s="108"/>
      <c r="E1192" s="349"/>
    </row>
    <row r="1193" spans="1:5" ht="15.75">
      <c r="A1193" s="151"/>
      <c r="B1193" s="347"/>
      <c r="C1193" s="108"/>
      <c r="D1193" s="108"/>
      <c r="E1193" s="349"/>
    </row>
    <row r="1194" spans="1:5" ht="15.75">
      <c r="A1194" s="151"/>
      <c r="B1194" s="347"/>
      <c r="C1194" s="108"/>
      <c r="D1194" s="108"/>
      <c r="E1194" s="349"/>
    </row>
    <row r="1195" spans="1:5" ht="15.75">
      <c r="A1195" s="151"/>
      <c r="B1195" s="347"/>
      <c r="C1195" s="108"/>
      <c r="D1195" s="108"/>
      <c r="E1195" s="349"/>
    </row>
    <row r="1196" spans="1:5" ht="15.75">
      <c r="A1196" s="151"/>
      <c r="B1196" s="347"/>
      <c r="C1196" s="108"/>
      <c r="D1196" s="108"/>
      <c r="E1196" s="349"/>
    </row>
    <row r="1197" spans="1:5" ht="15.75">
      <c r="A1197" s="151"/>
      <c r="B1197" s="347"/>
      <c r="C1197" s="108"/>
      <c r="D1197" s="108"/>
      <c r="E1197" s="349"/>
    </row>
    <row r="1198" spans="1:5" ht="15.75">
      <c r="A1198" s="151"/>
      <c r="B1198" s="347"/>
      <c r="C1198" s="108"/>
      <c r="D1198" s="108"/>
      <c r="E1198" s="349"/>
    </row>
    <row r="1199" spans="1:5" ht="15.75">
      <c r="A1199" s="151"/>
      <c r="B1199" s="347"/>
      <c r="C1199" s="108"/>
      <c r="D1199" s="108"/>
      <c r="E1199" s="349"/>
    </row>
    <row r="1200" spans="1:5" ht="15.75">
      <c r="A1200" s="151"/>
      <c r="B1200" s="347"/>
      <c r="C1200" s="108"/>
      <c r="D1200" s="108"/>
      <c r="E1200" s="349"/>
    </row>
    <row r="1201" spans="1:5" ht="15.75">
      <c r="A1201" s="151"/>
      <c r="B1201" s="347"/>
      <c r="C1201" s="108"/>
      <c r="D1201" s="108"/>
      <c r="E1201" s="349"/>
    </row>
    <row r="1202" spans="1:5" ht="15.75">
      <c r="A1202" s="151"/>
      <c r="B1202" s="347"/>
      <c r="C1202" s="108"/>
      <c r="D1202" s="108"/>
      <c r="E1202" s="349"/>
    </row>
    <row r="1203" spans="1:5" ht="15.75">
      <c r="A1203" s="151"/>
      <c r="B1203" s="347"/>
      <c r="C1203" s="108"/>
      <c r="D1203" s="108"/>
      <c r="E1203" s="349"/>
    </row>
    <row r="1204" spans="1:5" ht="15.75">
      <c r="A1204" s="151"/>
      <c r="B1204" s="347"/>
      <c r="C1204" s="108"/>
      <c r="D1204" s="108"/>
      <c r="E1204" s="349"/>
    </row>
    <row r="1205" spans="1:5" ht="15.75">
      <c r="A1205" s="151"/>
      <c r="B1205" s="347"/>
      <c r="C1205" s="108"/>
      <c r="D1205" s="108"/>
      <c r="E1205" s="349"/>
    </row>
    <row r="1206" spans="1:5" ht="15.75">
      <c r="A1206" s="151"/>
      <c r="B1206" s="347"/>
      <c r="C1206" s="108"/>
      <c r="D1206" s="108"/>
      <c r="E1206" s="349"/>
    </row>
    <row r="1207" spans="1:5" ht="15.75">
      <c r="A1207" s="151"/>
      <c r="B1207" s="347"/>
      <c r="C1207" s="108"/>
      <c r="D1207" s="108"/>
      <c r="E1207" s="349"/>
    </row>
    <row r="1208" spans="1:5" ht="15.75">
      <c r="A1208" s="151"/>
      <c r="B1208" s="347"/>
      <c r="C1208" s="108"/>
      <c r="D1208" s="108"/>
      <c r="E1208" s="349"/>
    </row>
    <row r="1209" spans="1:5" ht="15.75">
      <c r="A1209" s="151"/>
      <c r="B1209" s="347"/>
      <c r="C1209" s="108"/>
      <c r="D1209" s="108"/>
      <c r="E1209" s="349"/>
    </row>
    <row r="1210" spans="1:5" ht="15.75">
      <c r="A1210" s="151"/>
      <c r="B1210" s="347"/>
      <c r="C1210" s="108"/>
      <c r="D1210" s="108"/>
      <c r="E1210" s="349"/>
    </row>
    <row r="1211" spans="1:5" ht="15.75">
      <c r="A1211" s="151"/>
      <c r="B1211" s="347"/>
      <c r="C1211" s="108"/>
      <c r="D1211" s="108"/>
      <c r="E1211" s="349"/>
    </row>
    <row r="1212" spans="1:5" ht="15.75">
      <c r="A1212" s="151"/>
      <c r="B1212" s="347"/>
      <c r="C1212" s="108"/>
      <c r="D1212" s="108"/>
      <c r="E1212" s="349"/>
    </row>
    <row r="1213" spans="1:5" ht="15.75">
      <c r="A1213" s="151"/>
      <c r="B1213" s="347"/>
      <c r="C1213" s="108"/>
      <c r="D1213" s="108"/>
      <c r="E1213" s="349"/>
    </row>
    <row r="1214" spans="1:5" ht="15.75">
      <c r="A1214" s="151"/>
      <c r="B1214" s="347"/>
      <c r="C1214" s="108"/>
      <c r="D1214" s="108"/>
      <c r="E1214" s="349"/>
    </row>
    <row r="1215" spans="1:5" ht="15.75">
      <c r="A1215" s="151"/>
      <c r="B1215" s="347"/>
      <c r="C1215" s="108"/>
      <c r="D1215" s="108"/>
      <c r="E1215" s="349"/>
    </row>
    <row r="1216" spans="1:5" ht="15.75">
      <c r="A1216" s="151"/>
      <c r="B1216" s="347"/>
      <c r="C1216" s="108"/>
      <c r="D1216" s="108"/>
      <c r="E1216" s="349"/>
    </row>
    <row r="1217" spans="1:5" ht="15.75">
      <c r="A1217" s="151"/>
      <c r="B1217" s="347"/>
      <c r="C1217" s="108"/>
      <c r="D1217" s="108"/>
      <c r="E1217" s="349"/>
    </row>
    <row r="1218" spans="1:5" ht="15.75">
      <c r="A1218" s="151"/>
      <c r="B1218" s="347"/>
      <c r="C1218" s="108"/>
      <c r="D1218" s="108"/>
      <c r="E1218" s="349"/>
    </row>
    <row r="1219" spans="1:5" ht="15.75">
      <c r="A1219" s="151"/>
      <c r="B1219" s="347"/>
      <c r="C1219" s="108"/>
      <c r="D1219" s="108"/>
      <c r="E1219" s="349"/>
    </row>
    <row r="1220" spans="1:5" ht="15.75">
      <c r="A1220" s="151"/>
      <c r="B1220" s="347"/>
      <c r="C1220" s="108"/>
      <c r="D1220" s="108"/>
      <c r="E1220" s="349"/>
    </row>
    <row r="1221" spans="1:5" ht="15.75">
      <c r="A1221" s="151"/>
      <c r="B1221" s="347"/>
      <c r="C1221" s="108"/>
      <c r="D1221" s="108"/>
      <c r="E1221" s="349"/>
    </row>
    <row r="1222" spans="1:5" ht="15.75">
      <c r="A1222" s="151"/>
      <c r="B1222" s="347"/>
      <c r="C1222" s="108"/>
      <c r="D1222" s="108"/>
      <c r="E1222" s="349"/>
    </row>
    <row r="1223" spans="1:5" ht="15.75">
      <c r="A1223" s="151"/>
      <c r="B1223" s="347"/>
      <c r="C1223" s="108"/>
      <c r="D1223" s="108"/>
      <c r="E1223" s="349"/>
    </row>
    <row r="1224" spans="1:5" ht="15.75">
      <c r="A1224" s="151"/>
      <c r="B1224" s="347"/>
      <c r="C1224" s="108"/>
      <c r="D1224" s="108"/>
      <c r="E1224" s="349"/>
    </row>
    <row r="1225" spans="1:5" ht="15.75">
      <c r="A1225" s="151"/>
      <c r="B1225" s="347"/>
      <c r="C1225" s="108"/>
      <c r="D1225" s="108"/>
      <c r="E1225" s="349"/>
    </row>
    <row r="1226" spans="1:5" ht="15.75">
      <c r="A1226" s="151"/>
      <c r="B1226" s="347"/>
      <c r="C1226" s="108"/>
      <c r="D1226" s="108"/>
      <c r="E1226" s="349"/>
    </row>
    <row r="1227" spans="1:5" ht="15.75">
      <c r="A1227" s="151"/>
      <c r="B1227" s="347"/>
      <c r="C1227" s="108"/>
      <c r="D1227" s="108"/>
      <c r="E1227" s="349"/>
    </row>
    <row r="1228" spans="1:5" ht="15.75">
      <c r="A1228" s="151"/>
      <c r="B1228" s="347"/>
      <c r="C1228" s="108"/>
      <c r="D1228" s="108"/>
      <c r="E1228" s="349"/>
    </row>
    <row r="1229" spans="1:5" ht="15.75">
      <c r="A1229" s="151"/>
      <c r="B1229" s="347"/>
      <c r="C1229" s="108"/>
      <c r="D1229" s="108"/>
      <c r="E1229" s="349"/>
    </row>
    <row r="1230" spans="1:5" ht="15.75">
      <c r="A1230" s="151"/>
      <c r="B1230" s="347"/>
      <c r="C1230" s="108"/>
      <c r="D1230" s="108"/>
      <c r="E1230" s="349"/>
    </row>
    <row r="1231" spans="1:5" ht="15.75">
      <c r="A1231" s="151"/>
      <c r="B1231" s="347"/>
      <c r="C1231" s="108"/>
      <c r="D1231" s="108"/>
      <c r="E1231" s="349"/>
    </row>
    <row r="1232" spans="1:5" ht="15.75">
      <c r="A1232" s="151"/>
      <c r="B1232" s="347"/>
      <c r="C1232" s="108"/>
      <c r="D1232" s="108"/>
      <c r="E1232" s="349"/>
    </row>
    <row r="1233" spans="1:5" ht="15.75">
      <c r="A1233" s="151"/>
      <c r="B1233" s="347"/>
      <c r="C1233" s="108"/>
      <c r="D1233" s="108"/>
      <c r="E1233" s="349"/>
    </row>
    <row r="1234" spans="1:5" ht="15.75">
      <c r="A1234" s="151"/>
      <c r="B1234" s="347"/>
      <c r="C1234" s="108"/>
      <c r="D1234" s="108"/>
      <c r="E1234" s="349"/>
    </row>
    <row r="1235" spans="1:5" ht="15.75">
      <c r="A1235" s="151"/>
      <c r="B1235" s="347"/>
      <c r="C1235" s="108"/>
      <c r="D1235" s="108"/>
      <c r="E1235" s="349"/>
    </row>
    <row r="1236" spans="1:5" ht="15.75">
      <c r="A1236" s="151"/>
      <c r="B1236" s="347"/>
      <c r="C1236" s="108"/>
      <c r="D1236" s="108"/>
      <c r="E1236" s="349"/>
    </row>
    <row r="1237" spans="1:5" ht="15.75">
      <c r="A1237" s="151"/>
      <c r="B1237" s="347"/>
      <c r="C1237" s="108"/>
      <c r="D1237" s="108"/>
      <c r="E1237" s="349"/>
    </row>
    <row r="1238" spans="1:5" ht="15.75">
      <c r="A1238" s="151"/>
      <c r="B1238" s="347"/>
      <c r="C1238" s="108"/>
      <c r="D1238" s="108"/>
      <c r="E1238" s="349"/>
    </row>
    <row r="1239" spans="1:5" ht="15.75">
      <c r="A1239" s="151"/>
      <c r="B1239" s="347"/>
      <c r="C1239" s="108"/>
      <c r="D1239" s="108"/>
      <c r="E1239" s="349"/>
    </row>
    <row r="1240" spans="1:5" ht="15.75">
      <c r="A1240" s="151"/>
      <c r="B1240" s="347"/>
      <c r="C1240" s="108"/>
      <c r="D1240" s="108"/>
      <c r="E1240" s="349"/>
    </row>
    <row r="1241" spans="1:5" ht="15.75">
      <c r="A1241" s="151"/>
      <c r="B1241" s="347"/>
      <c r="C1241" s="108"/>
      <c r="D1241" s="108"/>
      <c r="E1241" s="349"/>
    </row>
    <row r="1242" spans="1:5" ht="15.75">
      <c r="A1242" s="151"/>
      <c r="B1242" s="347"/>
      <c r="C1242" s="108"/>
      <c r="D1242" s="108"/>
      <c r="E1242" s="349"/>
    </row>
    <row r="1243" spans="1:5" ht="15.75">
      <c r="A1243" s="151"/>
      <c r="B1243" s="347"/>
      <c r="C1243" s="108"/>
      <c r="D1243" s="108"/>
      <c r="E1243" s="349"/>
    </row>
    <row r="1244" spans="1:5" ht="15.75">
      <c r="A1244" s="151"/>
      <c r="B1244" s="347"/>
      <c r="C1244" s="108"/>
      <c r="D1244" s="108"/>
      <c r="E1244" s="349"/>
    </row>
    <row r="1245" spans="1:5" ht="15.75">
      <c r="A1245" s="151"/>
      <c r="B1245" s="347"/>
      <c r="C1245" s="108"/>
      <c r="D1245" s="108"/>
      <c r="E1245" s="349"/>
    </row>
    <row r="1246" spans="1:5" ht="15.75">
      <c r="A1246" s="151"/>
      <c r="B1246" s="347"/>
      <c r="C1246" s="108"/>
      <c r="D1246" s="108"/>
      <c r="E1246" s="349"/>
    </row>
    <row r="1247" spans="1:5" ht="15.75">
      <c r="A1247" s="151"/>
      <c r="B1247" s="347"/>
      <c r="C1247" s="108"/>
      <c r="D1247" s="108"/>
      <c r="E1247" s="349"/>
    </row>
    <row r="1248" spans="1:5" ht="15.75">
      <c r="A1248" s="151"/>
      <c r="B1248" s="347"/>
      <c r="C1248" s="108"/>
      <c r="D1248" s="108"/>
      <c r="E1248" s="349"/>
    </row>
    <row r="1249" spans="1:5" ht="15.75">
      <c r="A1249" s="151"/>
      <c r="B1249" s="347"/>
      <c r="C1249" s="108"/>
      <c r="D1249" s="108"/>
      <c r="E1249" s="349"/>
    </row>
    <row r="1250" spans="1:5" ht="15.75">
      <c r="A1250" s="151"/>
      <c r="B1250" s="347"/>
      <c r="C1250" s="108"/>
      <c r="D1250" s="108"/>
      <c r="E1250" s="349"/>
    </row>
    <row r="1251" spans="1:5" ht="15.75">
      <c r="A1251" s="151"/>
      <c r="B1251" s="347"/>
      <c r="C1251" s="108"/>
      <c r="D1251" s="108"/>
      <c r="E1251" s="349"/>
    </row>
    <row r="1252" spans="1:5" ht="15.75">
      <c r="A1252" s="151"/>
      <c r="B1252" s="347"/>
      <c r="C1252" s="108"/>
      <c r="D1252" s="108"/>
      <c r="E1252" s="349"/>
    </row>
    <row r="1253" spans="1:5" ht="15.75">
      <c r="A1253" s="151"/>
      <c r="B1253" s="347"/>
      <c r="C1253" s="108"/>
      <c r="D1253" s="108"/>
      <c r="E1253" s="349"/>
    </row>
    <row r="1254" spans="1:5" ht="15.75">
      <c r="A1254" s="151"/>
      <c r="B1254" s="347"/>
      <c r="C1254" s="108"/>
      <c r="D1254" s="108"/>
      <c r="E1254" s="349"/>
    </row>
    <row r="1255" spans="1:5" ht="15.75">
      <c r="A1255" s="151"/>
      <c r="B1255" s="347"/>
      <c r="C1255" s="108"/>
      <c r="D1255" s="108"/>
      <c r="E1255" s="349"/>
    </row>
    <row r="1256" spans="1:5" ht="15.75">
      <c r="A1256" s="151"/>
      <c r="B1256" s="347"/>
      <c r="C1256" s="108"/>
      <c r="D1256" s="108"/>
      <c r="E1256" s="349"/>
    </row>
    <row r="1257" spans="1:5" ht="15.75">
      <c r="A1257" s="151"/>
      <c r="B1257" s="347"/>
      <c r="C1257" s="108"/>
      <c r="D1257" s="108"/>
      <c r="E1257" s="349"/>
    </row>
    <row r="1258" spans="1:5" ht="15.75">
      <c r="A1258" s="151"/>
      <c r="B1258" s="347"/>
      <c r="C1258" s="108"/>
      <c r="D1258" s="108"/>
      <c r="E1258" s="349"/>
    </row>
    <row r="1259" spans="1:5" ht="15.75">
      <c r="A1259" s="151"/>
      <c r="B1259" s="347"/>
      <c r="C1259" s="108"/>
      <c r="D1259" s="108"/>
      <c r="E1259" s="349"/>
    </row>
    <row r="1260" spans="1:5" ht="15.75">
      <c r="A1260" s="151"/>
      <c r="B1260" s="347"/>
      <c r="C1260" s="108"/>
      <c r="D1260" s="108"/>
      <c r="E1260" s="349"/>
    </row>
    <row r="1261" spans="1:5" ht="15.75">
      <c r="A1261" s="151"/>
      <c r="B1261" s="347"/>
      <c r="C1261" s="108"/>
      <c r="D1261" s="108"/>
      <c r="E1261" s="349"/>
    </row>
    <row r="1262" spans="1:5" ht="15.75">
      <c r="A1262" s="151"/>
      <c r="B1262" s="347"/>
      <c r="C1262" s="108"/>
      <c r="D1262" s="108"/>
      <c r="E1262" s="349"/>
    </row>
    <row r="1263" spans="1:5" ht="15.75">
      <c r="A1263" s="151"/>
      <c r="B1263" s="347"/>
      <c r="C1263" s="108"/>
      <c r="D1263" s="108"/>
      <c r="E1263" s="349"/>
    </row>
    <row r="1264" spans="1:5" ht="15.75">
      <c r="A1264" s="151"/>
      <c r="B1264" s="347"/>
      <c r="C1264" s="108"/>
      <c r="D1264" s="108"/>
      <c r="E1264" s="349"/>
    </row>
    <row r="1265" spans="1:5" ht="15.75">
      <c r="A1265" s="151"/>
      <c r="B1265" s="347"/>
      <c r="C1265" s="108"/>
      <c r="D1265" s="108"/>
      <c r="E1265" s="349"/>
    </row>
    <row r="1266" spans="1:5" ht="15.75">
      <c r="A1266" s="151"/>
      <c r="B1266" s="347"/>
      <c r="C1266" s="108"/>
      <c r="D1266" s="108"/>
      <c r="E1266" s="349"/>
    </row>
    <row r="1267" spans="1:5" ht="15.75">
      <c r="A1267" s="151"/>
      <c r="B1267" s="347"/>
      <c r="C1267" s="108"/>
      <c r="D1267" s="108"/>
      <c r="E1267" s="349"/>
    </row>
    <row r="1268" spans="1:5" ht="15.75">
      <c r="A1268" s="151"/>
      <c r="B1268" s="347"/>
      <c r="C1268" s="108"/>
      <c r="D1268" s="108"/>
      <c r="E1268" s="349"/>
    </row>
    <row r="1269" spans="1:5" ht="15.75">
      <c r="A1269" s="151"/>
      <c r="B1269" s="347"/>
      <c r="C1269" s="108"/>
      <c r="D1269" s="108"/>
      <c r="E1269" s="349"/>
    </row>
    <row r="1270" spans="1:5" ht="15.75">
      <c r="A1270" s="151"/>
      <c r="B1270" s="347"/>
      <c r="C1270" s="108"/>
      <c r="D1270" s="108"/>
      <c r="E1270" s="349"/>
    </row>
    <row r="1271" spans="1:5" ht="15.75">
      <c r="A1271" s="151"/>
      <c r="B1271" s="347"/>
      <c r="C1271" s="108"/>
      <c r="D1271" s="108"/>
      <c r="E1271" s="349"/>
    </row>
    <row r="1272" spans="1:5" ht="15.75">
      <c r="A1272" s="151"/>
      <c r="B1272" s="347"/>
      <c r="C1272" s="108"/>
      <c r="D1272" s="108"/>
      <c r="E1272" s="349"/>
    </row>
    <row r="1273" spans="1:5" ht="15.75">
      <c r="A1273" s="151"/>
      <c r="B1273" s="347"/>
      <c r="C1273" s="108"/>
      <c r="D1273" s="108"/>
      <c r="E1273" s="349"/>
    </row>
    <row r="1274" spans="1:5" ht="15.75">
      <c r="A1274" s="151"/>
      <c r="B1274" s="347"/>
      <c r="C1274" s="108"/>
      <c r="D1274" s="108"/>
      <c r="E1274" s="349"/>
    </row>
    <row r="1275" spans="1:5" ht="15.75">
      <c r="A1275" s="151"/>
      <c r="B1275" s="347"/>
      <c r="C1275" s="108"/>
      <c r="D1275" s="108"/>
      <c r="E1275" s="349"/>
    </row>
    <row r="1276" spans="1:5" ht="15.75">
      <c r="A1276" s="151"/>
      <c r="B1276" s="347"/>
      <c r="C1276" s="108"/>
      <c r="D1276" s="108"/>
      <c r="E1276" s="349"/>
    </row>
    <row r="1277" spans="1:5" ht="15.75">
      <c r="A1277" s="151"/>
      <c r="B1277" s="347"/>
      <c r="C1277" s="108"/>
      <c r="D1277" s="108"/>
      <c r="E1277" s="349"/>
    </row>
    <row r="1278" spans="1:5" ht="15.75">
      <c r="A1278" s="151"/>
      <c r="B1278" s="347"/>
      <c r="C1278" s="108"/>
      <c r="D1278" s="108"/>
      <c r="E1278" s="349"/>
    </row>
    <row r="1279" spans="1:5" ht="15.75">
      <c r="A1279" s="151"/>
      <c r="B1279" s="347"/>
      <c r="C1279" s="108"/>
      <c r="D1279" s="108"/>
      <c r="E1279" s="349"/>
    </row>
    <row r="1280" spans="1:5" ht="15.75">
      <c r="A1280" s="151"/>
      <c r="B1280" s="347"/>
      <c r="C1280" s="108"/>
      <c r="D1280" s="108"/>
      <c r="E1280" s="349"/>
    </row>
    <row r="1281" spans="1:5" ht="15.75">
      <c r="A1281" s="151"/>
      <c r="B1281" s="347"/>
      <c r="C1281" s="108"/>
      <c r="D1281" s="108"/>
      <c r="E1281" s="349"/>
    </row>
    <row r="1282" spans="1:5" ht="15.75">
      <c r="A1282" s="151"/>
      <c r="B1282" s="347"/>
      <c r="C1282" s="108"/>
      <c r="D1282" s="108"/>
      <c r="E1282" s="349"/>
    </row>
    <row r="1283" spans="1:5" ht="15.75">
      <c r="A1283" s="151"/>
      <c r="B1283" s="347"/>
      <c r="C1283" s="108"/>
      <c r="D1283" s="108"/>
      <c r="E1283" s="349"/>
    </row>
    <row r="1284" spans="1:5" ht="15.75">
      <c r="A1284" s="151"/>
      <c r="B1284" s="347"/>
      <c r="C1284" s="108"/>
      <c r="D1284" s="108"/>
      <c r="E1284" s="349"/>
    </row>
    <row r="1285" spans="1:5" ht="15.75">
      <c r="A1285" s="151"/>
      <c r="B1285" s="347"/>
      <c r="C1285" s="108"/>
      <c r="D1285" s="108"/>
      <c r="E1285" s="349"/>
    </row>
    <row r="1286" spans="1:5" ht="15.75">
      <c r="A1286" s="151"/>
      <c r="B1286" s="347"/>
      <c r="C1286" s="108"/>
      <c r="D1286" s="108"/>
      <c r="E1286" s="349"/>
    </row>
    <row r="1287" spans="1:5" ht="15.75">
      <c r="A1287" s="151"/>
      <c r="B1287" s="347"/>
      <c r="C1287" s="108"/>
      <c r="D1287" s="108"/>
      <c r="E1287" s="349"/>
    </row>
    <row r="1288" spans="1:5" ht="15.75">
      <c r="A1288" s="151"/>
      <c r="B1288" s="347"/>
      <c r="C1288" s="108"/>
      <c r="D1288" s="108"/>
      <c r="E1288" s="349"/>
    </row>
    <row r="1289" spans="1:5" ht="15.75">
      <c r="A1289" s="151"/>
      <c r="B1289" s="347"/>
      <c r="C1289" s="108"/>
      <c r="D1289" s="108"/>
      <c r="E1289" s="349"/>
    </row>
    <row r="1290" spans="1:5" ht="15.75">
      <c r="A1290" s="151"/>
      <c r="B1290" s="347"/>
      <c r="C1290" s="108"/>
      <c r="D1290" s="108"/>
      <c r="E1290" s="349"/>
    </row>
    <row r="1291" spans="1:5" ht="15.75">
      <c r="A1291" s="151"/>
      <c r="B1291" s="347"/>
      <c r="C1291" s="108"/>
      <c r="D1291" s="108"/>
      <c r="E1291" s="349"/>
    </row>
    <row r="1292" spans="1:5" ht="15.75">
      <c r="A1292" s="151"/>
      <c r="B1292" s="347"/>
      <c r="C1292" s="108"/>
      <c r="D1292" s="108"/>
      <c r="E1292" s="349"/>
    </row>
    <row r="1293" spans="1:5" ht="15.75">
      <c r="A1293" s="151"/>
      <c r="B1293" s="347"/>
      <c r="C1293" s="108"/>
      <c r="D1293" s="108"/>
      <c r="E1293" s="349"/>
    </row>
    <row r="1294" spans="1:5" ht="15.75">
      <c r="A1294" s="151"/>
      <c r="B1294" s="347"/>
      <c r="C1294" s="108"/>
      <c r="D1294" s="108"/>
      <c r="E1294" s="349"/>
    </row>
    <row r="1295" spans="1:5" ht="15.75">
      <c r="A1295" s="151"/>
      <c r="B1295" s="347"/>
      <c r="C1295" s="108"/>
      <c r="D1295" s="108"/>
      <c r="E1295" s="349"/>
    </row>
    <row r="1296" spans="1:5" ht="15.75">
      <c r="A1296" s="151"/>
      <c r="B1296" s="347"/>
      <c r="C1296" s="108"/>
      <c r="D1296" s="108"/>
      <c r="E1296" s="349"/>
    </row>
    <row r="1297" spans="1:5" ht="15.75">
      <c r="A1297" s="151"/>
      <c r="B1297" s="347"/>
      <c r="C1297" s="108"/>
      <c r="D1297" s="108"/>
      <c r="E1297" s="349"/>
    </row>
    <row r="1298" spans="1:5" ht="15.75">
      <c r="A1298" s="151"/>
      <c r="B1298" s="347"/>
      <c r="C1298" s="108"/>
      <c r="D1298" s="108"/>
      <c r="E1298" s="349"/>
    </row>
    <row r="1299" spans="1:5" ht="15.75">
      <c r="A1299" s="151"/>
      <c r="B1299" s="347"/>
      <c r="C1299" s="108"/>
      <c r="D1299" s="108"/>
      <c r="E1299" s="349"/>
    </row>
    <row r="1300" spans="1:5" ht="15.75">
      <c r="A1300" s="151"/>
      <c r="B1300" s="347"/>
      <c r="C1300" s="108"/>
      <c r="D1300" s="108"/>
      <c r="E1300" s="349"/>
    </row>
    <row r="1301" spans="1:5" ht="15.75">
      <c r="A1301" s="151"/>
      <c r="B1301" s="347"/>
      <c r="C1301" s="108"/>
      <c r="D1301" s="108"/>
      <c r="E1301" s="349"/>
    </row>
    <row r="1302" spans="1:5" ht="15.75">
      <c r="A1302" s="151"/>
      <c r="B1302" s="347"/>
      <c r="C1302" s="108"/>
      <c r="D1302" s="108"/>
      <c r="E1302" s="349"/>
    </row>
    <row r="1303" spans="1:5" ht="15.75">
      <c r="A1303" s="151"/>
      <c r="B1303" s="347"/>
      <c r="C1303" s="108"/>
      <c r="D1303" s="108"/>
      <c r="E1303" s="349"/>
    </row>
    <row r="1304" spans="1:5" ht="15.75">
      <c r="A1304" s="151"/>
      <c r="B1304" s="347"/>
      <c r="C1304" s="108"/>
      <c r="D1304" s="108"/>
      <c r="E1304" s="349"/>
    </row>
    <row r="1305" spans="1:5" ht="15.75">
      <c r="A1305" s="151"/>
      <c r="B1305" s="347"/>
      <c r="C1305" s="108"/>
      <c r="D1305" s="108"/>
      <c r="E1305" s="349"/>
    </row>
    <row r="1306" spans="1:5" ht="15.75">
      <c r="A1306" s="151"/>
      <c r="B1306" s="347"/>
      <c r="C1306" s="108"/>
      <c r="D1306" s="108"/>
      <c r="E1306" s="349"/>
    </row>
    <row r="1307" spans="1:5" ht="15.75">
      <c r="A1307" s="151"/>
      <c r="B1307" s="347"/>
      <c r="C1307" s="108"/>
      <c r="D1307" s="108"/>
      <c r="E1307" s="349"/>
    </row>
    <row r="1308" spans="1:5" ht="15.75">
      <c r="A1308" s="151"/>
      <c r="B1308" s="347"/>
      <c r="C1308" s="108"/>
      <c r="D1308" s="108"/>
      <c r="E1308" s="349"/>
    </row>
    <row r="1309" spans="1:5" ht="15.75">
      <c r="A1309" s="151"/>
      <c r="B1309" s="347"/>
      <c r="C1309" s="108"/>
      <c r="D1309" s="108"/>
      <c r="E1309" s="349"/>
    </row>
    <row r="1310" spans="1:5" ht="15.75">
      <c r="A1310" s="151"/>
      <c r="B1310" s="347"/>
      <c r="C1310" s="108"/>
      <c r="D1310" s="108"/>
      <c r="E1310" s="349"/>
    </row>
    <row r="1311" spans="1:5" ht="15.75">
      <c r="A1311" s="151"/>
      <c r="B1311" s="347"/>
      <c r="C1311" s="108"/>
      <c r="D1311" s="108"/>
      <c r="E1311" s="349"/>
    </row>
    <row r="1312" spans="1:5" ht="15.75">
      <c r="A1312" s="151"/>
      <c r="B1312" s="347"/>
      <c r="C1312" s="108"/>
      <c r="D1312" s="108"/>
      <c r="E1312" s="349"/>
    </row>
    <row r="1313" spans="1:5" ht="15.75">
      <c r="A1313" s="151"/>
      <c r="B1313" s="347"/>
      <c r="C1313" s="108"/>
      <c r="D1313" s="108"/>
      <c r="E1313" s="349"/>
    </row>
    <row r="1314" spans="1:5" ht="15.75">
      <c r="A1314" s="151"/>
      <c r="B1314" s="347"/>
      <c r="C1314" s="108"/>
      <c r="D1314" s="108"/>
      <c r="E1314" s="349"/>
    </row>
    <row r="1315" spans="1:5" ht="15.75">
      <c r="A1315" s="151"/>
      <c r="B1315" s="347"/>
      <c r="C1315" s="108"/>
      <c r="D1315" s="108"/>
      <c r="E1315" s="349"/>
    </row>
    <row r="1316" spans="1:5" ht="15.75">
      <c r="A1316" s="151"/>
      <c r="B1316" s="347"/>
      <c r="C1316" s="108"/>
      <c r="D1316" s="108"/>
      <c r="E1316" s="349"/>
    </row>
    <row r="1317" spans="1:5" ht="15.75">
      <c r="A1317" s="151"/>
      <c r="B1317" s="347"/>
      <c r="C1317" s="108"/>
      <c r="D1317" s="108"/>
      <c r="E1317" s="349"/>
    </row>
    <row r="1318" spans="1:5" ht="15.75">
      <c r="A1318" s="151"/>
      <c r="B1318" s="347"/>
      <c r="C1318" s="108"/>
      <c r="D1318" s="108"/>
      <c r="E1318" s="349"/>
    </row>
    <row r="1319" spans="1:5" ht="15.75">
      <c r="A1319" s="151"/>
      <c r="B1319" s="347"/>
      <c r="C1319" s="108"/>
      <c r="D1319" s="108"/>
      <c r="E1319" s="349"/>
    </row>
    <row r="1320" spans="1:5" ht="15.75">
      <c r="A1320" s="151"/>
      <c r="B1320" s="347"/>
      <c r="C1320" s="108"/>
      <c r="D1320" s="108"/>
      <c r="E1320" s="349"/>
    </row>
    <row r="1321" spans="1:5" ht="15.75">
      <c r="A1321" s="151"/>
      <c r="B1321" s="347"/>
      <c r="C1321" s="108"/>
      <c r="D1321" s="108"/>
      <c r="E1321" s="349"/>
    </row>
    <row r="1322" spans="1:5" ht="15.75">
      <c r="A1322" s="151"/>
      <c r="B1322" s="347"/>
      <c r="C1322" s="108"/>
      <c r="D1322" s="108"/>
      <c r="E1322" s="349"/>
    </row>
    <row r="1323" spans="1:5" ht="15.75">
      <c r="A1323" s="151"/>
      <c r="B1323" s="347"/>
      <c r="C1323" s="108"/>
      <c r="D1323" s="108"/>
      <c r="E1323" s="349"/>
    </row>
    <row r="1324" spans="1:5" ht="15.75">
      <c r="A1324" s="151"/>
      <c r="B1324" s="347"/>
      <c r="C1324" s="108"/>
      <c r="D1324" s="108"/>
      <c r="E1324" s="349"/>
    </row>
    <row r="1325" spans="1:5" ht="15.75">
      <c r="A1325" s="151"/>
      <c r="B1325" s="347"/>
      <c r="C1325" s="108"/>
      <c r="D1325" s="108"/>
      <c r="E1325" s="349"/>
    </row>
    <row r="1326" spans="1:5" ht="15.75">
      <c r="A1326" s="151"/>
      <c r="B1326" s="347"/>
      <c r="C1326" s="108"/>
      <c r="D1326" s="108"/>
      <c r="E1326" s="349"/>
    </row>
    <row r="1327" spans="1:5" ht="15.75">
      <c r="A1327" s="151"/>
      <c r="B1327" s="347"/>
      <c r="C1327" s="108"/>
      <c r="D1327" s="108"/>
      <c r="E1327" s="349"/>
    </row>
    <row r="1328" spans="1:5" ht="15.75">
      <c r="A1328" s="151"/>
      <c r="B1328" s="347"/>
      <c r="C1328" s="108"/>
      <c r="D1328" s="108"/>
      <c r="E1328" s="349"/>
    </row>
    <row r="1329" spans="1:5" ht="15.75">
      <c r="A1329" s="151"/>
      <c r="B1329" s="347"/>
      <c r="C1329" s="108"/>
      <c r="D1329" s="108"/>
      <c r="E1329" s="349"/>
    </row>
    <row r="1330" spans="1:5" ht="15.75">
      <c r="A1330" s="151"/>
      <c r="B1330" s="347"/>
      <c r="C1330" s="108"/>
      <c r="D1330" s="108"/>
      <c r="E1330" s="349"/>
    </row>
    <row r="1331" spans="1:5" ht="15.75">
      <c r="A1331" s="151"/>
      <c r="B1331" s="347"/>
      <c r="C1331" s="108"/>
      <c r="D1331" s="108"/>
      <c r="E1331" s="349"/>
    </row>
    <row r="1332" spans="1:5" ht="15.75">
      <c r="A1332" s="151"/>
      <c r="B1332" s="347"/>
      <c r="C1332" s="108"/>
      <c r="D1332" s="108"/>
      <c r="E1332" s="349"/>
    </row>
    <row r="1333" spans="1:5" ht="15.75">
      <c r="A1333" s="151"/>
      <c r="B1333" s="347"/>
      <c r="C1333" s="108"/>
      <c r="D1333" s="108"/>
      <c r="E1333" s="349"/>
    </row>
    <row r="1334" spans="1:5" ht="15.75">
      <c r="A1334" s="151"/>
      <c r="B1334" s="347"/>
      <c r="C1334" s="108"/>
      <c r="D1334" s="108"/>
      <c r="E1334" s="349"/>
    </row>
    <row r="1335" spans="1:5" ht="15.75">
      <c r="A1335" s="151"/>
      <c r="B1335" s="347"/>
      <c r="C1335" s="108"/>
      <c r="D1335" s="108"/>
      <c r="E1335" s="349"/>
    </row>
    <row r="1336" spans="1:5" ht="15.75">
      <c r="A1336" s="151"/>
      <c r="B1336" s="347"/>
      <c r="C1336" s="108"/>
      <c r="D1336" s="108"/>
      <c r="E1336" s="349"/>
    </row>
    <row r="1337" spans="1:5" ht="15.75">
      <c r="A1337" s="151"/>
      <c r="B1337" s="347"/>
      <c r="C1337" s="108"/>
      <c r="D1337" s="108"/>
      <c r="E1337" s="349"/>
    </row>
    <row r="1338" spans="1:5" ht="15.75">
      <c r="A1338" s="151"/>
      <c r="B1338" s="347"/>
      <c r="C1338" s="108"/>
      <c r="D1338" s="108"/>
      <c r="E1338" s="349"/>
    </row>
    <row r="1339" spans="1:5" ht="15.75">
      <c r="A1339" s="151"/>
      <c r="B1339" s="347"/>
      <c r="C1339" s="108"/>
      <c r="D1339" s="108"/>
      <c r="E1339" s="349"/>
    </row>
    <row r="1340" spans="1:5" ht="15.75">
      <c r="A1340" s="151"/>
      <c r="B1340" s="347"/>
      <c r="C1340" s="108"/>
      <c r="D1340" s="108"/>
      <c r="E1340" s="349"/>
    </row>
    <row r="1341" spans="1:5" ht="15.75">
      <c r="A1341" s="151"/>
      <c r="B1341" s="347"/>
      <c r="C1341" s="108"/>
      <c r="D1341" s="108"/>
      <c r="E1341" s="349"/>
    </row>
    <row r="1342" spans="1:5" ht="15.75">
      <c r="A1342" s="151"/>
      <c r="B1342" s="347"/>
      <c r="C1342" s="108"/>
      <c r="D1342" s="108"/>
      <c r="E1342" s="349"/>
    </row>
    <row r="1343" spans="1:5" ht="15.75">
      <c r="A1343" s="151"/>
      <c r="B1343" s="347"/>
      <c r="C1343" s="108"/>
      <c r="D1343" s="108"/>
      <c r="E1343" s="349"/>
    </row>
    <row r="1344" spans="1:5" ht="15.75">
      <c r="A1344" s="151"/>
      <c r="B1344" s="347"/>
      <c r="C1344" s="108"/>
      <c r="D1344" s="108"/>
      <c r="E1344" s="349"/>
    </row>
    <row r="1345" spans="1:5" ht="15.75">
      <c r="A1345" s="151"/>
      <c r="B1345" s="347"/>
      <c r="C1345" s="108"/>
      <c r="D1345" s="108"/>
      <c r="E1345" s="349"/>
    </row>
    <row r="1346" spans="1:5" ht="15.75">
      <c r="A1346" s="151"/>
      <c r="B1346" s="347"/>
      <c r="C1346" s="108"/>
      <c r="D1346" s="108"/>
      <c r="E1346" s="349"/>
    </row>
    <row r="1347" spans="1:5" ht="15.75">
      <c r="A1347" s="151"/>
      <c r="B1347" s="347"/>
      <c r="C1347" s="108"/>
      <c r="D1347" s="108"/>
      <c r="E1347" s="349"/>
    </row>
    <row r="1348" spans="1:5" ht="15.75">
      <c r="A1348" s="151"/>
      <c r="B1348" s="347"/>
      <c r="C1348" s="108"/>
      <c r="D1348" s="108"/>
      <c r="E1348" s="349"/>
    </row>
    <row r="1349" spans="1:5" ht="15.75">
      <c r="A1349" s="151"/>
      <c r="B1349" s="347"/>
      <c r="C1349" s="108"/>
      <c r="D1349" s="108"/>
      <c r="E1349" s="349"/>
    </row>
    <row r="1350" spans="1:5" ht="15.75">
      <c r="A1350" s="151"/>
      <c r="B1350" s="347"/>
      <c r="C1350" s="108"/>
      <c r="D1350" s="108"/>
      <c r="E1350" s="349"/>
    </row>
    <row r="1351" spans="1:5" ht="15.75">
      <c r="A1351" s="151"/>
      <c r="B1351" s="347"/>
      <c r="C1351" s="108"/>
      <c r="D1351" s="108"/>
      <c r="E1351" s="349"/>
    </row>
    <row r="1352" spans="1:5" ht="15.75">
      <c r="A1352" s="151"/>
      <c r="B1352" s="347"/>
      <c r="C1352" s="108"/>
      <c r="D1352" s="108"/>
      <c r="E1352" s="349"/>
    </row>
    <row r="1353" spans="1:5" ht="15.75">
      <c r="A1353" s="151"/>
      <c r="B1353" s="347"/>
      <c r="C1353" s="108"/>
      <c r="D1353" s="108"/>
      <c r="E1353" s="349"/>
    </row>
    <row r="1354" spans="1:5" ht="15.75">
      <c r="A1354" s="151"/>
      <c r="B1354" s="347"/>
      <c r="C1354" s="108"/>
      <c r="D1354" s="108"/>
      <c r="E1354" s="349"/>
    </row>
    <row r="1355" spans="1:5" ht="15.75">
      <c r="A1355" s="151"/>
      <c r="B1355" s="347"/>
      <c r="C1355" s="108"/>
      <c r="D1355" s="108"/>
      <c r="E1355" s="349"/>
    </row>
    <row r="1356" spans="1:5" ht="15.75">
      <c r="A1356" s="151"/>
      <c r="B1356" s="347"/>
      <c r="C1356" s="108"/>
      <c r="D1356" s="108"/>
      <c r="E1356" s="349"/>
    </row>
    <row r="1357" spans="1:5" ht="15.75">
      <c r="A1357" s="151"/>
      <c r="B1357" s="347"/>
      <c r="C1357" s="108"/>
      <c r="D1357" s="108"/>
      <c r="E1357" s="349"/>
    </row>
    <row r="1358" spans="1:5" ht="15.75">
      <c r="A1358" s="151"/>
      <c r="B1358" s="347"/>
      <c r="C1358" s="108"/>
      <c r="D1358" s="108"/>
      <c r="E1358" s="349"/>
    </row>
    <row r="1359" spans="1:5" ht="15.75">
      <c r="A1359" s="151"/>
      <c r="B1359" s="347"/>
      <c r="C1359" s="108"/>
      <c r="D1359" s="108"/>
      <c r="E1359" s="349"/>
    </row>
    <row r="1360" spans="1:5" ht="15.75">
      <c r="A1360" s="151"/>
      <c r="B1360" s="347"/>
      <c r="C1360" s="108"/>
      <c r="D1360" s="108"/>
      <c r="E1360" s="349"/>
    </row>
    <row r="1361" spans="1:5" ht="15.75">
      <c r="A1361" s="151"/>
      <c r="B1361" s="347"/>
      <c r="C1361" s="108"/>
      <c r="D1361" s="108"/>
      <c r="E1361" s="349"/>
    </row>
    <row r="1362" spans="1:5" ht="15.75">
      <c r="A1362" s="151"/>
      <c r="B1362" s="347"/>
      <c r="C1362" s="108"/>
      <c r="D1362" s="108"/>
      <c r="E1362" s="349"/>
    </row>
    <row r="1363" spans="1:5" ht="15.75">
      <c r="A1363" s="151"/>
      <c r="B1363" s="347"/>
      <c r="C1363" s="108"/>
      <c r="D1363" s="108"/>
      <c r="E1363" s="349"/>
    </row>
    <row r="1364" spans="1:5" ht="15.75">
      <c r="A1364" s="151"/>
      <c r="B1364" s="347"/>
      <c r="C1364" s="108"/>
      <c r="D1364" s="108"/>
      <c r="E1364" s="349"/>
    </row>
    <row r="1365" spans="1:5" ht="15.75">
      <c r="A1365" s="151"/>
      <c r="B1365" s="347"/>
      <c r="C1365" s="108"/>
      <c r="D1365" s="108"/>
      <c r="E1365" s="349"/>
    </row>
    <row r="1366" spans="1:5" ht="15.75">
      <c r="A1366" s="151"/>
      <c r="B1366" s="347"/>
      <c r="C1366" s="108"/>
      <c r="D1366" s="108"/>
      <c r="E1366" s="349"/>
    </row>
    <row r="1367" spans="1:5" ht="15.75">
      <c r="A1367" s="151"/>
      <c r="B1367" s="347"/>
      <c r="C1367" s="108"/>
      <c r="D1367" s="108"/>
      <c r="E1367" s="349"/>
    </row>
    <row r="1368" spans="1:5" ht="15.75">
      <c r="A1368" s="151"/>
      <c r="B1368" s="347"/>
      <c r="C1368" s="108"/>
      <c r="D1368" s="108"/>
      <c r="E1368" s="349"/>
    </row>
    <row r="1369" spans="1:5" ht="15.75">
      <c r="A1369" s="151"/>
      <c r="B1369" s="347"/>
      <c r="C1369" s="108"/>
      <c r="D1369" s="108"/>
      <c r="E1369" s="349"/>
    </row>
    <row r="1370" spans="1:5" ht="15.75">
      <c r="A1370" s="151"/>
      <c r="B1370" s="347"/>
      <c r="C1370" s="108"/>
      <c r="D1370" s="108"/>
      <c r="E1370" s="349"/>
    </row>
    <row r="1371" spans="1:5" ht="15.75">
      <c r="A1371" s="151"/>
      <c r="B1371" s="347"/>
      <c r="C1371" s="108"/>
      <c r="D1371" s="108"/>
      <c r="E1371" s="349"/>
    </row>
    <row r="1372" spans="1:5" ht="15.75">
      <c r="A1372" s="151"/>
      <c r="B1372" s="347"/>
      <c r="C1372" s="108"/>
      <c r="D1372" s="108"/>
      <c r="E1372" s="349"/>
    </row>
    <row r="1373" spans="1:5" ht="15.75">
      <c r="A1373" s="151"/>
      <c r="B1373" s="347"/>
      <c r="C1373" s="108"/>
      <c r="D1373" s="108"/>
      <c r="E1373" s="349"/>
    </row>
    <row r="1374" spans="1:5" ht="15.75">
      <c r="A1374" s="151"/>
      <c r="B1374" s="347"/>
      <c r="C1374" s="108"/>
      <c r="D1374" s="108"/>
      <c r="E1374" s="349"/>
    </row>
    <row r="1375" spans="1:5" ht="15.75">
      <c r="A1375" s="151"/>
      <c r="B1375" s="347"/>
      <c r="C1375" s="108"/>
      <c r="D1375" s="108"/>
      <c r="E1375" s="349"/>
    </row>
    <row r="1376" spans="1:5" ht="15.75">
      <c r="A1376" s="151"/>
      <c r="B1376" s="347"/>
      <c r="C1376" s="108"/>
      <c r="D1376" s="108"/>
      <c r="E1376" s="349"/>
    </row>
    <row r="1377" spans="1:5" ht="15.75">
      <c r="A1377" s="151"/>
      <c r="B1377" s="347"/>
      <c r="C1377" s="108"/>
      <c r="D1377" s="108"/>
      <c r="E1377" s="349"/>
    </row>
    <row r="1378" spans="1:5" ht="15.75">
      <c r="A1378" s="151"/>
      <c r="B1378" s="347"/>
      <c r="C1378" s="108"/>
      <c r="D1378" s="108"/>
      <c r="E1378" s="349"/>
    </row>
    <row r="1379" spans="1:5" ht="15.75">
      <c r="A1379" s="151"/>
      <c r="B1379" s="347"/>
      <c r="C1379" s="108"/>
      <c r="D1379" s="108"/>
      <c r="E1379" s="349"/>
    </row>
    <row r="1380" spans="1:5" ht="15.75">
      <c r="A1380" s="151"/>
      <c r="B1380" s="347"/>
      <c r="C1380" s="108"/>
      <c r="D1380" s="108"/>
      <c r="E1380" s="349"/>
    </row>
    <row r="1381" spans="1:5" ht="15.75">
      <c r="A1381" s="151"/>
      <c r="B1381" s="347"/>
      <c r="C1381" s="108"/>
      <c r="D1381" s="108"/>
      <c r="E1381" s="349"/>
    </row>
    <row r="1382" spans="1:5" ht="15.75">
      <c r="A1382" s="151"/>
      <c r="B1382" s="347"/>
      <c r="C1382" s="108"/>
      <c r="D1382" s="108"/>
      <c r="E1382" s="349"/>
    </row>
    <row r="1383" spans="1:5" ht="15.75">
      <c r="A1383" s="151"/>
      <c r="B1383" s="347"/>
      <c r="C1383" s="108"/>
      <c r="D1383" s="108"/>
      <c r="E1383" s="349"/>
    </row>
    <row r="1384" spans="1:5" ht="15.75">
      <c r="A1384" s="151"/>
      <c r="B1384" s="347"/>
      <c r="C1384" s="108"/>
      <c r="D1384" s="108"/>
      <c r="E1384" s="349"/>
    </row>
    <row r="1385" spans="1:5" ht="15.75">
      <c r="A1385" s="151"/>
      <c r="B1385" s="347"/>
      <c r="C1385" s="108"/>
      <c r="D1385" s="108"/>
      <c r="E1385" s="349"/>
    </row>
    <row r="1386" spans="1:5" ht="15.75">
      <c r="A1386" s="151"/>
      <c r="B1386" s="347"/>
      <c r="C1386" s="108"/>
      <c r="D1386" s="108"/>
      <c r="E1386" s="349"/>
    </row>
    <row r="1387" spans="1:5" ht="15.75">
      <c r="A1387" s="151"/>
      <c r="B1387" s="347"/>
      <c r="C1387" s="108"/>
      <c r="D1387" s="108"/>
      <c r="E1387" s="349"/>
    </row>
    <row r="1388" spans="1:5" ht="15.75">
      <c r="A1388" s="151"/>
      <c r="B1388" s="347"/>
      <c r="C1388" s="108"/>
      <c r="D1388" s="108"/>
      <c r="E1388" s="349"/>
    </row>
    <row r="1389" spans="1:5" ht="15.75">
      <c r="A1389" s="151"/>
      <c r="B1389" s="347"/>
      <c r="C1389" s="108"/>
      <c r="D1389" s="108"/>
      <c r="E1389" s="349"/>
    </row>
    <row r="1390" spans="1:5" ht="15.75">
      <c r="A1390" s="151"/>
      <c r="B1390" s="347"/>
      <c r="C1390" s="108"/>
      <c r="D1390" s="108"/>
      <c r="E1390" s="349"/>
    </row>
    <row r="1391" spans="1:5" ht="15.75">
      <c r="A1391" s="151"/>
      <c r="B1391" s="347"/>
      <c r="C1391" s="108"/>
      <c r="D1391" s="108"/>
      <c r="E1391" s="349"/>
    </row>
    <row r="1392" spans="1:5" ht="15.75">
      <c r="A1392" s="151"/>
      <c r="B1392" s="347"/>
      <c r="C1392" s="108"/>
      <c r="D1392" s="108"/>
      <c r="E1392" s="349"/>
    </row>
    <row r="1393" spans="1:5" ht="15.75">
      <c r="A1393" s="151"/>
      <c r="B1393" s="347"/>
      <c r="C1393" s="108"/>
      <c r="D1393" s="108"/>
      <c r="E1393" s="349"/>
    </row>
    <row r="1394" spans="1:5" ht="15.75">
      <c r="A1394" s="151"/>
      <c r="B1394" s="347"/>
      <c r="C1394" s="108"/>
      <c r="D1394" s="108"/>
      <c r="E1394" s="349"/>
    </row>
    <row r="1395" spans="1:5" ht="15.75">
      <c r="A1395" s="151"/>
      <c r="B1395" s="347"/>
      <c r="C1395" s="108"/>
      <c r="D1395" s="108"/>
      <c r="E1395" s="349"/>
    </row>
    <row r="1396" spans="1:5" ht="15.75">
      <c r="A1396" s="151"/>
      <c r="B1396" s="347"/>
      <c r="C1396" s="108"/>
      <c r="D1396" s="108"/>
      <c r="E1396" s="349"/>
    </row>
    <row r="1397" spans="1:5" ht="15.75">
      <c r="A1397" s="151"/>
      <c r="B1397" s="347"/>
      <c r="C1397" s="108"/>
      <c r="D1397" s="108"/>
      <c r="E1397" s="349"/>
    </row>
    <row r="1398" spans="1:5" ht="15.75">
      <c r="A1398" s="151"/>
      <c r="B1398" s="347"/>
      <c r="C1398" s="108"/>
      <c r="D1398" s="108"/>
      <c r="E1398" s="349"/>
    </row>
    <row r="1399" spans="1:5" ht="15.75">
      <c r="A1399" s="151"/>
      <c r="B1399" s="347"/>
      <c r="C1399" s="108"/>
      <c r="D1399" s="108"/>
      <c r="E1399" s="349"/>
    </row>
    <row r="1400" spans="1:5" ht="15.75">
      <c r="A1400" s="151"/>
      <c r="B1400" s="347"/>
      <c r="C1400" s="108"/>
      <c r="D1400" s="108"/>
      <c r="E1400" s="349"/>
    </row>
    <row r="1401" spans="1:5" ht="15.75">
      <c r="A1401" s="151"/>
      <c r="B1401" s="347"/>
      <c r="C1401" s="108"/>
      <c r="D1401" s="108"/>
      <c r="E1401" s="349"/>
    </row>
    <row r="1402" spans="1:5" ht="15.75">
      <c r="A1402" s="151"/>
      <c r="B1402" s="347"/>
      <c r="C1402" s="108"/>
      <c r="D1402" s="108"/>
      <c r="E1402" s="349"/>
    </row>
    <row r="1403" spans="1:5" ht="15.75">
      <c r="A1403" s="151"/>
      <c r="B1403" s="347"/>
      <c r="C1403" s="108"/>
      <c r="D1403" s="108"/>
      <c r="E1403" s="349"/>
    </row>
    <row r="1404" spans="1:5" ht="15.75">
      <c r="A1404" s="151"/>
      <c r="B1404" s="347"/>
      <c r="C1404" s="108"/>
      <c r="D1404" s="108"/>
      <c r="E1404" s="349"/>
    </row>
    <row r="1405" spans="1:5" ht="15.75">
      <c r="A1405" s="151"/>
      <c r="B1405" s="347"/>
      <c r="C1405" s="108"/>
      <c r="D1405" s="108"/>
      <c r="E1405" s="349"/>
    </row>
    <row r="1406" spans="1:5" ht="15.75">
      <c r="A1406" s="151"/>
      <c r="B1406" s="347"/>
      <c r="C1406" s="108"/>
      <c r="D1406" s="108"/>
      <c r="E1406" s="349"/>
    </row>
    <row r="1407" spans="1:5" ht="15.75">
      <c r="A1407" s="151"/>
      <c r="B1407" s="347"/>
      <c r="C1407" s="108"/>
      <c r="D1407" s="108"/>
      <c r="E1407" s="349"/>
    </row>
    <row r="1408" spans="1:5" ht="15.75">
      <c r="A1408" s="151"/>
      <c r="B1408" s="347"/>
      <c r="C1408" s="108"/>
      <c r="D1408" s="108"/>
      <c r="E1408" s="349"/>
    </row>
    <row r="1409" spans="1:5" ht="15.75">
      <c r="A1409" s="151"/>
      <c r="B1409" s="347"/>
      <c r="C1409" s="108"/>
      <c r="D1409" s="108"/>
      <c r="E1409" s="349"/>
    </row>
    <row r="1410" spans="1:5" ht="15.75">
      <c r="A1410" s="151"/>
      <c r="B1410" s="347"/>
      <c r="C1410" s="108"/>
      <c r="D1410" s="108"/>
      <c r="E1410" s="349"/>
    </row>
    <row r="1411" spans="1:5" ht="15.75">
      <c r="A1411" s="151"/>
      <c r="B1411" s="347"/>
      <c r="C1411" s="108"/>
      <c r="D1411" s="108"/>
      <c r="E1411" s="349"/>
    </row>
    <row r="1412" spans="1:5" ht="15.75">
      <c r="A1412" s="151"/>
      <c r="B1412" s="347"/>
      <c r="C1412" s="108"/>
      <c r="D1412" s="108"/>
      <c r="E1412" s="349"/>
    </row>
    <row r="1413" spans="1:5" ht="15.75">
      <c r="A1413" s="151"/>
      <c r="B1413" s="347"/>
      <c r="C1413" s="108"/>
      <c r="D1413" s="108"/>
      <c r="E1413" s="349"/>
    </row>
    <row r="1414" spans="1:5" ht="15.75">
      <c r="A1414" s="151"/>
      <c r="B1414" s="347"/>
      <c r="C1414" s="108"/>
      <c r="D1414" s="108"/>
      <c r="E1414" s="349"/>
    </row>
    <row r="1415" spans="1:5" ht="15.75">
      <c r="A1415" s="151"/>
      <c r="B1415" s="347"/>
      <c r="C1415" s="108"/>
      <c r="D1415" s="108"/>
      <c r="E1415" s="349"/>
    </row>
    <row r="1416" spans="1:5" ht="15.75">
      <c r="A1416" s="151"/>
      <c r="B1416" s="347"/>
      <c r="C1416" s="108"/>
      <c r="D1416" s="108"/>
      <c r="E1416" s="349"/>
    </row>
    <row r="1417" spans="1:5" ht="15.75">
      <c r="A1417" s="151"/>
      <c r="B1417" s="347"/>
      <c r="C1417" s="108"/>
      <c r="D1417" s="108"/>
      <c r="E1417" s="349"/>
    </row>
    <row r="1418" spans="1:5" ht="15.75">
      <c r="A1418" s="151"/>
      <c r="B1418" s="347"/>
      <c r="C1418" s="108"/>
      <c r="D1418" s="108"/>
      <c r="E1418" s="349"/>
    </row>
    <row r="1419" spans="1:5" ht="15.75">
      <c r="A1419" s="151"/>
      <c r="B1419" s="347"/>
      <c r="C1419" s="108"/>
      <c r="D1419" s="108"/>
      <c r="E1419" s="349"/>
    </row>
    <row r="1420" spans="1:5" ht="15.75">
      <c r="A1420" s="151"/>
      <c r="B1420" s="347"/>
      <c r="C1420" s="108"/>
      <c r="D1420" s="108"/>
      <c r="E1420" s="349"/>
    </row>
    <row r="1421" spans="1:5" ht="15.75">
      <c r="A1421" s="151"/>
      <c r="B1421" s="347"/>
      <c r="C1421" s="108"/>
      <c r="D1421" s="108"/>
      <c r="E1421" s="349"/>
    </row>
    <row r="1422" spans="1:5" ht="15.75">
      <c r="A1422" s="151"/>
      <c r="B1422" s="347"/>
      <c r="C1422" s="108"/>
      <c r="D1422" s="108"/>
      <c r="E1422" s="349"/>
    </row>
    <row r="1423" spans="1:5" ht="15.75">
      <c r="A1423" s="151"/>
      <c r="B1423" s="347"/>
      <c r="C1423" s="108"/>
      <c r="D1423" s="108"/>
      <c r="E1423" s="349"/>
    </row>
    <row r="1424" spans="1:5" ht="15.75">
      <c r="A1424" s="151"/>
      <c r="B1424" s="347"/>
      <c r="C1424" s="108"/>
      <c r="D1424" s="108"/>
      <c r="E1424" s="349"/>
    </row>
    <row r="1425" spans="1:5" ht="15.75">
      <c r="A1425" s="151"/>
      <c r="B1425" s="347"/>
      <c r="C1425" s="108"/>
      <c r="D1425" s="108"/>
      <c r="E1425" s="349"/>
    </row>
    <row r="1426" spans="1:5" ht="15.75">
      <c r="A1426" s="151"/>
      <c r="B1426" s="347"/>
      <c r="C1426" s="108"/>
      <c r="D1426" s="108"/>
      <c r="E1426" s="349"/>
    </row>
    <row r="1427" spans="1:5" ht="15.75">
      <c r="A1427" s="151"/>
      <c r="B1427" s="347"/>
      <c r="C1427" s="108"/>
      <c r="D1427" s="108"/>
      <c r="E1427" s="349"/>
    </row>
    <row r="1428" spans="1:5" ht="15.75">
      <c r="A1428" s="151"/>
      <c r="B1428" s="347"/>
      <c r="C1428" s="108"/>
      <c r="D1428" s="108"/>
      <c r="E1428" s="349"/>
    </row>
    <row r="1429" spans="1:5" ht="15.75">
      <c r="A1429" s="151"/>
      <c r="B1429" s="347"/>
      <c r="C1429" s="108"/>
      <c r="D1429" s="108"/>
      <c r="E1429" s="349"/>
    </row>
    <row r="1430" spans="1:5" ht="15.75">
      <c r="A1430" s="151"/>
      <c r="B1430" s="347"/>
      <c r="C1430" s="108"/>
      <c r="D1430" s="108"/>
      <c r="E1430" s="349"/>
    </row>
    <row r="1431" spans="1:5" ht="15.75">
      <c r="A1431" s="151"/>
      <c r="B1431" s="347"/>
      <c r="C1431" s="108"/>
      <c r="D1431" s="108"/>
      <c r="E1431" s="349"/>
    </row>
    <row r="1432" spans="1:5" ht="15.75">
      <c r="A1432" s="151"/>
      <c r="B1432" s="347"/>
      <c r="C1432" s="108"/>
      <c r="D1432" s="108"/>
      <c r="E1432" s="349"/>
    </row>
    <row r="1433" spans="1:5" ht="15.75">
      <c r="A1433" s="151"/>
      <c r="B1433" s="347"/>
      <c r="C1433" s="108"/>
      <c r="D1433" s="108"/>
      <c r="E1433" s="349"/>
    </row>
    <row r="1434" spans="1:5" ht="15.75">
      <c r="A1434" s="151"/>
      <c r="B1434" s="347"/>
      <c r="C1434" s="108"/>
      <c r="D1434" s="108"/>
      <c r="E1434" s="349"/>
    </row>
    <row r="1435" spans="1:5" ht="15.75">
      <c r="A1435" s="151"/>
      <c r="B1435" s="347"/>
      <c r="C1435" s="108"/>
      <c r="D1435" s="108"/>
      <c r="E1435" s="349"/>
    </row>
    <row r="1436" spans="1:5" ht="15.75">
      <c r="A1436" s="151"/>
      <c r="B1436" s="347"/>
      <c r="C1436" s="108"/>
      <c r="D1436" s="108"/>
      <c r="E1436" s="349"/>
    </row>
    <row r="1437" spans="1:5" ht="15.75">
      <c r="A1437" s="151"/>
      <c r="B1437" s="347"/>
      <c r="C1437" s="108"/>
      <c r="D1437" s="108"/>
      <c r="E1437" s="349"/>
    </row>
    <row r="1438" spans="1:5" ht="15.75">
      <c r="A1438" s="151"/>
      <c r="B1438" s="347"/>
      <c r="C1438" s="108"/>
      <c r="D1438" s="108"/>
      <c r="E1438" s="349"/>
    </row>
    <row r="1439" spans="1:5" ht="15.75">
      <c r="A1439" s="151"/>
      <c r="B1439" s="347"/>
      <c r="C1439" s="108"/>
      <c r="D1439" s="108"/>
      <c r="E1439" s="349"/>
    </row>
    <row r="1440" spans="1:5" ht="15.75">
      <c r="A1440" s="151"/>
      <c r="B1440" s="347"/>
      <c r="C1440" s="108"/>
      <c r="D1440" s="108"/>
      <c r="E1440" s="349"/>
    </row>
    <row r="1441" spans="1:5" ht="15.75">
      <c r="A1441" s="151"/>
      <c r="B1441" s="347"/>
      <c r="C1441" s="108"/>
      <c r="D1441" s="108"/>
      <c r="E1441" s="349"/>
    </row>
    <row r="1442" spans="1:5" ht="15.75">
      <c r="A1442" s="151"/>
      <c r="B1442" s="347"/>
      <c r="C1442" s="108"/>
      <c r="D1442" s="108"/>
      <c r="E1442" s="349"/>
    </row>
    <row r="1443" spans="1:5" ht="15.75">
      <c r="A1443" s="151"/>
      <c r="B1443" s="347"/>
      <c r="C1443" s="108"/>
      <c r="D1443" s="108"/>
      <c r="E1443" s="349"/>
    </row>
    <row r="1444" spans="1:5" ht="15.75">
      <c r="A1444" s="151"/>
      <c r="B1444" s="347"/>
      <c r="C1444" s="108"/>
      <c r="D1444" s="108"/>
      <c r="E1444" s="349"/>
    </row>
    <row r="1445" spans="1:5" ht="15.75">
      <c r="A1445" s="151"/>
      <c r="B1445" s="347"/>
      <c r="C1445" s="108"/>
      <c r="D1445" s="108"/>
      <c r="E1445" s="349"/>
    </row>
    <row r="1446" spans="1:5" ht="15.75">
      <c r="A1446" s="151"/>
      <c r="B1446" s="347"/>
      <c r="C1446" s="108"/>
      <c r="D1446" s="108"/>
      <c r="E1446" s="349"/>
    </row>
    <row r="1447" spans="1:5" ht="15.75">
      <c r="A1447" s="151"/>
      <c r="B1447" s="347"/>
      <c r="C1447" s="108"/>
      <c r="D1447" s="108"/>
      <c r="E1447" s="349"/>
    </row>
    <row r="1448" spans="1:5" ht="15.75">
      <c r="A1448" s="151"/>
      <c r="B1448" s="347"/>
      <c r="C1448" s="108"/>
      <c r="D1448" s="108"/>
      <c r="E1448" s="349"/>
    </row>
    <row r="1449" spans="1:5" ht="15.75">
      <c r="A1449" s="151"/>
      <c r="B1449" s="347"/>
      <c r="C1449" s="108"/>
      <c r="D1449" s="108"/>
      <c r="E1449" s="349"/>
    </row>
    <row r="1450" spans="1:5" ht="15.75">
      <c r="A1450" s="151"/>
      <c r="B1450" s="347"/>
      <c r="C1450" s="108"/>
      <c r="D1450" s="108"/>
      <c r="E1450" s="349"/>
    </row>
    <row r="1451" spans="1:5" ht="15.75">
      <c r="A1451" s="151"/>
      <c r="B1451" s="347"/>
      <c r="C1451" s="108"/>
      <c r="D1451" s="108"/>
      <c r="E1451" s="349"/>
    </row>
    <row r="1452" spans="1:5" ht="15.75">
      <c r="A1452" s="151"/>
      <c r="B1452" s="347"/>
      <c r="C1452" s="108"/>
      <c r="D1452" s="108"/>
      <c r="E1452" s="349"/>
    </row>
    <row r="1453" spans="1:5" ht="15.75">
      <c r="A1453" s="151"/>
      <c r="B1453" s="347"/>
      <c r="C1453" s="108"/>
      <c r="D1453" s="108"/>
      <c r="E1453" s="349"/>
    </row>
    <row r="1454" spans="1:5" ht="15.75">
      <c r="A1454" s="151"/>
      <c r="B1454" s="347"/>
      <c r="C1454" s="108"/>
      <c r="D1454" s="108"/>
      <c r="E1454" s="349"/>
    </row>
    <row r="1455" spans="1:5" ht="15.75">
      <c r="A1455" s="151"/>
      <c r="B1455" s="347"/>
      <c r="C1455" s="108"/>
      <c r="D1455" s="108"/>
      <c r="E1455" s="349"/>
    </row>
    <row r="1456" spans="1:5" ht="15.75">
      <c r="A1456" s="151"/>
      <c r="B1456" s="347"/>
      <c r="C1456" s="108"/>
      <c r="D1456" s="108"/>
      <c r="E1456" s="349"/>
    </row>
    <row r="1457" spans="1:5" ht="15.75">
      <c r="A1457" s="151"/>
      <c r="B1457" s="347"/>
      <c r="C1457" s="108"/>
      <c r="D1457" s="108"/>
      <c r="E1457" s="349"/>
    </row>
    <row r="1458" spans="1:5" ht="15.75">
      <c r="A1458" s="151"/>
      <c r="B1458" s="347"/>
      <c r="C1458" s="108"/>
      <c r="D1458" s="108"/>
      <c r="E1458" s="349"/>
    </row>
    <row r="1459" spans="1:5" ht="15.75">
      <c r="A1459" s="151"/>
      <c r="B1459" s="347"/>
      <c r="C1459" s="108"/>
      <c r="D1459" s="108"/>
      <c r="E1459" s="349"/>
    </row>
    <row r="1460" spans="1:5" ht="15.75">
      <c r="A1460" s="151"/>
      <c r="B1460" s="347"/>
      <c r="C1460" s="108"/>
      <c r="D1460" s="108"/>
      <c r="E1460" s="349"/>
    </row>
    <row r="1461" spans="1:5" ht="15.75">
      <c r="A1461" s="151"/>
      <c r="B1461" s="347"/>
      <c r="C1461" s="108"/>
      <c r="D1461" s="108"/>
      <c r="E1461" s="349"/>
    </row>
    <row r="1462" spans="1:5" ht="15.75">
      <c r="A1462" s="151"/>
      <c r="B1462" s="347"/>
      <c r="C1462" s="108"/>
      <c r="D1462" s="108"/>
      <c r="E1462" s="349"/>
    </row>
    <row r="1463" spans="1:5" ht="15.75">
      <c r="A1463" s="151"/>
      <c r="B1463" s="347"/>
      <c r="C1463" s="108"/>
      <c r="D1463" s="108"/>
      <c r="E1463" s="349"/>
    </row>
    <row r="1464" spans="1:5" ht="15.75">
      <c r="A1464" s="151"/>
      <c r="B1464" s="347"/>
      <c r="C1464" s="108"/>
      <c r="D1464" s="108"/>
      <c r="E1464" s="349"/>
    </row>
    <row r="1465" spans="1:5" ht="15.75">
      <c r="A1465" s="151"/>
      <c r="B1465" s="347"/>
      <c r="C1465" s="108"/>
      <c r="D1465" s="108"/>
      <c r="E1465" s="349"/>
    </row>
    <row r="1466" spans="1:5" ht="15.75">
      <c r="A1466" s="151"/>
      <c r="B1466" s="347"/>
      <c r="C1466" s="108"/>
      <c r="D1466" s="108"/>
      <c r="E1466" s="349"/>
    </row>
    <row r="1467" spans="1:5" ht="15.75">
      <c r="A1467" s="151"/>
      <c r="B1467" s="347"/>
      <c r="C1467" s="108"/>
      <c r="D1467" s="108"/>
      <c r="E1467" s="349"/>
    </row>
    <row r="1468" spans="1:5" ht="15.75">
      <c r="A1468" s="151"/>
      <c r="B1468" s="347"/>
      <c r="C1468" s="108"/>
      <c r="D1468" s="108"/>
      <c r="E1468" s="349"/>
    </row>
    <row r="1469" spans="1:5" ht="15.75">
      <c r="A1469" s="151"/>
      <c r="B1469" s="347"/>
      <c r="C1469" s="108"/>
      <c r="D1469" s="108"/>
      <c r="E1469" s="349"/>
    </row>
    <row r="1470" spans="1:5" ht="15.75">
      <c r="A1470" s="151"/>
      <c r="B1470" s="347"/>
      <c r="C1470" s="108"/>
      <c r="D1470" s="108"/>
      <c r="E1470" s="349"/>
    </row>
    <row r="1471" spans="1:5" ht="15.75">
      <c r="A1471" s="151"/>
      <c r="B1471" s="347"/>
      <c r="C1471" s="108"/>
      <c r="D1471" s="108"/>
      <c r="E1471" s="349"/>
    </row>
    <row r="1472" spans="1:5" ht="15.75">
      <c r="A1472" s="151"/>
      <c r="B1472" s="347"/>
      <c r="C1472" s="108"/>
      <c r="D1472" s="108"/>
      <c r="E1472" s="349"/>
    </row>
    <row r="1473" spans="1:5" ht="15.75">
      <c r="A1473" s="151"/>
      <c r="B1473" s="347"/>
      <c r="C1473" s="108"/>
      <c r="D1473" s="108"/>
      <c r="E1473" s="349"/>
    </row>
    <row r="1474" spans="1:5" ht="15.75">
      <c r="A1474" s="151"/>
      <c r="B1474" s="347"/>
      <c r="C1474" s="108"/>
      <c r="D1474" s="108"/>
      <c r="E1474" s="349"/>
    </row>
    <row r="1475" spans="1:5" ht="15.75">
      <c r="A1475" s="151"/>
      <c r="B1475" s="347"/>
      <c r="C1475" s="108"/>
      <c r="D1475" s="108"/>
      <c r="E1475" s="349"/>
    </row>
    <row r="1476" spans="1:5" ht="15.75">
      <c r="A1476" s="151"/>
      <c r="B1476" s="347"/>
      <c r="C1476" s="108"/>
      <c r="D1476" s="108"/>
      <c r="E1476" s="349"/>
    </row>
    <row r="1477" spans="1:5" ht="15.75">
      <c r="A1477" s="151"/>
      <c r="B1477" s="347"/>
      <c r="C1477" s="108"/>
      <c r="D1477" s="108"/>
      <c r="E1477" s="349"/>
    </row>
    <row r="1478" spans="1:5" ht="15.75">
      <c r="A1478" s="151"/>
      <c r="B1478" s="347"/>
      <c r="C1478" s="108"/>
      <c r="D1478" s="108"/>
      <c r="E1478" s="349"/>
    </row>
    <row r="1479" spans="1:5" ht="15.75">
      <c r="A1479" s="151"/>
      <c r="B1479" s="347"/>
      <c r="C1479" s="108"/>
      <c r="D1479" s="108"/>
      <c r="E1479" s="349"/>
    </row>
    <row r="1480" spans="1:5" ht="15.75">
      <c r="A1480" s="151"/>
      <c r="B1480" s="347"/>
      <c r="C1480" s="108"/>
      <c r="D1480" s="108"/>
      <c r="E1480" s="349"/>
    </row>
    <row r="1481" spans="1:5" ht="15.75">
      <c r="A1481" s="151"/>
      <c r="B1481" s="347"/>
      <c r="C1481" s="108"/>
      <c r="D1481" s="108"/>
      <c r="E1481" s="349"/>
    </row>
    <row r="1482" spans="1:5" ht="15.75">
      <c r="A1482" s="151"/>
      <c r="B1482" s="347"/>
      <c r="C1482" s="108"/>
      <c r="D1482" s="108"/>
      <c r="E1482" s="349"/>
    </row>
    <row r="1483" spans="1:5" ht="15.75">
      <c r="A1483" s="151"/>
      <c r="B1483" s="347"/>
      <c r="C1483" s="108"/>
      <c r="D1483" s="108"/>
      <c r="E1483" s="349"/>
    </row>
    <row r="1484" spans="1:5" ht="15.75">
      <c r="A1484" s="151"/>
      <c r="B1484" s="347"/>
      <c r="C1484" s="108"/>
      <c r="D1484" s="108"/>
      <c r="E1484" s="349"/>
    </row>
    <row r="1485" spans="1:5" ht="15.75">
      <c r="A1485" s="151"/>
      <c r="B1485" s="347"/>
      <c r="C1485" s="108"/>
      <c r="D1485" s="108"/>
      <c r="E1485" s="349"/>
    </row>
    <row r="1486" spans="1:5" ht="15.75">
      <c r="A1486" s="151"/>
      <c r="B1486" s="347"/>
      <c r="C1486" s="108"/>
      <c r="D1486" s="108"/>
      <c r="E1486" s="349"/>
    </row>
    <row r="1487" spans="1:5" ht="15.75">
      <c r="A1487" s="151"/>
      <c r="B1487" s="347"/>
      <c r="C1487" s="108"/>
      <c r="D1487" s="108"/>
      <c r="E1487" s="349"/>
    </row>
    <row r="1488" spans="1:5" ht="15.75">
      <c r="A1488" s="151"/>
      <c r="B1488" s="347"/>
      <c r="C1488" s="108"/>
      <c r="D1488" s="108"/>
      <c r="E1488" s="349"/>
    </row>
    <row r="1489" spans="1:5" ht="15.75">
      <c r="A1489" s="151"/>
      <c r="B1489" s="347"/>
      <c r="C1489" s="108"/>
      <c r="D1489" s="108"/>
      <c r="E1489" s="349"/>
    </row>
    <row r="1490" spans="1:5" ht="15.75">
      <c r="A1490" s="151"/>
      <c r="B1490" s="347"/>
      <c r="C1490" s="108"/>
      <c r="D1490" s="108"/>
      <c r="E1490" s="349"/>
    </row>
    <row r="1491" spans="1:5" ht="15.75">
      <c r="A1491" s="151"/>
      <c r="B1491" s="347"/>
      <c r="C1491" s="108"/>
      <c r="D1491" s="108"/>
      <c r="E1491" s="349"/>
    </row>
    <row r="1492" spans="1:5" ht="15.75">
      <c r="A1492" s="151"/>
      <c r="B1492" s="347"/>
      <c r="C1492" s="108"/>
      <c r="D1492" s="108"/>
      <c r="E1492" s="349"/>
    </row>
    <row r="1493" spans="1:5" ht="15.75">
      <c r="A1493" s="151"/>
      <c r="B1493" s="347"/>
      <c r="C1493" s="108"/>
      <c r="D1493" s="108"/>
      <c r="E1493" s="349"/>
    </row>
    <row r="1494" spans="1:5" ht="15.75">
      <c r="A1494" s="151"/>
      <c r="B1494" s="347"/>
      <c r="C1494" s="108"/>
      <c r="D1494" s="108"/>
      <c r="E1494" s="349"/>
    </row>
    <row r="1495" spans="1:5" ht="15.75">
      <c r="A1495" s="151"/>
      <c r="B1495" s="347"/>
      <c r="C1495" s="108"/>
      <c r="D1495" s="108"/>
      <c r="E1495" s="349"/>
    </row>
    <row r="1496" spans="1:5" ht="15.75">
      <c r="A1496" s="151"/>
      <c r="B1496" s="347"/>
      <c r="C1496" s="108"/>
      <c r="D1496" s="108"/>
      <c r="E1496" s="349"/>
    </row>
    <row r="1497" spans="1:5" ht="15.75">
      <c r="A1497" s="151"/>
      <c r="B1497" s="347"/>
      <c r="C1497" s="108"/>
      <c r="D1497" s="108"/>
      <c r="E1497" s="349"/>
    </row>
    <row r="1498" spans="1:5" ht="15.75">
      <c r="A1498" s="151"/>
      <c r="B1498" s="347"/>
      <c r="C1498" s="108"/>
      <c r="D1498" s="108"/>
      <c r="E1498" s="349"/>
    </row>
    <row r="1499" spans="1:5" ht="15.75">
      <c r="A1499" s="151"/>
      <c r="B1499" s="347"/>
      <c r="C1499" s="108"/>
      <c r="D1499" s="108"/>
      <c r="E1499" s="349"/>
    </row>
    <row r="1500" spans="1:5" ht="15.75">
      <c r="A1500" s="151"/>
      <c r="B1500" s="347"/>
      <c r="C1500" s="108"/>
      <c r="D1500" s="108"/>
      <c r="E1500" s="349"/>
    </row>
    <row r="1501" spans="1:5" ht="15.75">
      <c r="A1501" s="151"/>
      <c r="B1501" s="347"/>
      <c r="C1501" s="108"/>
      <c r="D1501" s="108"/>
      <c r="E1501" s="349"/>
    </row>
    <row r="1502" spans="1:5" ht="15.75">
      <c r="A1502" s="151"/>
      <c r="B1502" s="347"/>
      <c r="C1502" s="108"/>
      <c r="D1502" s="108"/>
      <c r="E1502" s="349"/>
    </row>
    <row r="1503" spans="1:5" ht="15.75">
      <c r="A1503" s="151"/>
      <c r="B1503" s="347"/>
      <c r="C1503" s="108"/>
      <c r="D1503" s="108"/>
      <c r="E1503" s="349"/>
    </row>
    <row r="1504" spans="1:5" ht="15.75">
      <c r="A1504" s="151"/>
      <c r="B1504" s="347"/>
      <c r="C1504" s="108"/>
      <c r="D1504" s="108"/>
      <c r="E1504" s="349"/>
    </row>
    <row r="1505" spans="1:5" ht="15.75">
      <c r="A1505" s="151"/>
      <c r="B1505" s="347"/>
      <c r="C1505" s="108"/>
      <c r="D1505" s="108"/>
      <c r="E1505" s="349"/>
    </row>
    <row r="1506" spans="1:5" ht="15.75">
      <c r="A1506" s="151"/>
      <c r="B1506" s="347"/>
      <c r="C1506" s="108"/>
      <c r="D1506" s="108"/>
      <c r="E1506" s="349"/>
    </row>
    <row r="1507" spans="1:5" ht="15.75">
      <c r="A1507" s="151"/>
      <c r="B1507" s="347"/>
      <c r="C1507" s="108"/>
      <c r="D1507" s="108"/>
      <c r="E1507" s="349"/>
    </row>
    <row r="1508" spans="1:5" ht="15.75">
      <c r="A1508" s="151"/>
      <c r="B1508" s="347"/>
      <c r="C1508" s="108"/>
      <c r="D1508" s="108"/>
      <c r="E1508" s="349"/>
    </row>
    <row r="1509" spans="1:5" ht="15.75">
      <c r="A1509" s="151"/>
      <c r="B1509" s="347"/>
      <c r="C1509" s="108"/>
      <c r="D1509" s="108"/>
      <c r="E1509" s="349"/>
    </row>
    <row r="1510" spans="1:5" ht="15.75">
      <c r="A1510" s="151"/>
      <c r="B1510" s="347"/>
      <c r="C1510" s="108"/>
      <c r="D1510" s="108"/>
      <c r="E1510" s="349"/>
    </row>
    <row r="1511" spans="1:5" ht="15.75">
      <c r="A1511" s="151"/>
      <c r="B1511" s="347"/>
      <c r="C1511" s="108"/>
      <c r="D1511" s="108"/>
      <c r="E1511" s="349"/>
    </row>
    <row r="1512" spans="1:5" ht="15.75">
      <c r="A1512" s="151"/>
      <c r="B1512" s="347"/>
      <c r="C1512" s="108"/>
      <c r="D1512" s="108"/>
      <c r="E1512" s="349"/>
    </row>
    <row r="1513" spans="1:5" ht="15.75">
      <c r="A1513" s="151"/>
      <c r="B1513" s="347"/>
      <c r="C1513" s="108"/>
      <c r="D1513" s="108"/>
      <c r="E1513" s="349"/>
    </row>
    <row r="1514" spans="1:5" ht="15.75">
      <c r="A1514" s="151"/>
      <c r="B1514" s="347"/>
      <c r="C1514" s="108"/>
      <c r="D1514" s="108"/>
      <c r="E1514" s="349"/>
    </row>
    <row r="1515" spans="1:5" ht="15.75">
      <c r="A1515" s="151"/>
      <c r="B1515" s="347"/>
      <c r="C1515" s="108"/>
      <c r="D1515" s="108"/>
      <c r="E1515" s="349"/>
    </row>
    <row r="1516" spans="1:5" ht="15.75">
      <c r="A1516" s="151"/>
      <c r="B1516" s="347"/>
      <c r="C1516" s="108"/>
      <c r="D1516" s="108"/>
      <c r="E1516" s="349"/>
    </row>
    <row r="1517" spans="1:5" ht="15.75">
      <c r="A1517" s="151"/>
      <c r="B1517" s="347"/>
      <c r="C1517" s="108"/>
      <c r="D1517" s="108"/>
      <c r="E1517" s="349"/>
    </row>
    <row r="1518" spans="1:5" ht="15.75">
      <c r="A1518" s="151"/>
      <c r="B1518" s="347"/>
      <c r="C1518" s="108"/>
      <c r="D1518" s="108"/>
      <c r="E1518" s="349"/>
    </row>
    <row r="1519" spans="1:5" ht="15.75">
      <c r="A1519" s="151"/>
      <c r="B1519" s="347"/>
      <c r="C1519" s="108"/>
      <c r="D1519" s="108"/>
      <c r="E1519" s="349"/>
    </row>
    <row r="1520" spans="1:5" ht="15.75">
      <c r="A1520" s="151"/>
      <c r="B1520" s="347"/>
      <c r="C1520" s="108"/>
      <c r="D1520" s="108"/>
      <c r="E1520" s="349"/>
    </row>
    <row r="1521" spans="1:5" ht="15.75">
      <c r="A1521" s="151"/>
      <c r="B1521" s="347"/>
      <c r="C1521" s="108"/>
      <c r="D1521" s="108"/>
      <c r="E1521" s="349"/>
    </row>
    <row r="1522" spans="1:5" ht="15.75">
      <c r="A1522" s="151"/>
      <c r="B1522" s="347"/>
      <c r="C1522" s="108"/>
      <c r="D1522" s="108"/>
      <c r="E1522" s="349"/>
    </row>
    <row r="1523" spans="1:5" ht="15.75">
      <c r="A1523" s="151"/>
      <c r="B1523" s="347"/>
      <c r="C1523" s="108"/>
      <c r="D1523" s="108"/>
      <c r="E1523" s="349"/>
    </row>
    <row r="1524" spans="1:5" ht="15.75">
      <c r="A1524" s="151"/>
      <c r="B1524" s="347"/>
      <c r="C1524" s="108"/>
      <c r="D1524" s="108"/>
      <c r="E1524" s="349"/>
    </row>
    <row r="1525" spans="1:5" ht="15.75">
      <c r="A1525" s="151"/>
      <c r="B1525" s="347"/>
      <c r="C1525" s="108"/>
      <c r="D1525" s="108"/>
      <c r="E1525" s="349"/>
    </row>
    <row r="1526" spans="1:5" ht="15.75">
      <c r="A1526" s="151"/>
      <c r="B1526" s="347"/>
      <c r="C1526" s="108"/>
      <c r="D1526" s="108"/>
      <c r="E1526" s="349"/>
    </row>
    <row r="1527" spans="1:5" ht="15.75">
      <c r="A1527" s="151"/>
      <c r="B1527" s="347"/>
      <c r="C1527" s="108"/>
      <c r="D1527" s="108"/>
      <c r="E1527" s="349"/>
    </row>
    <row r="1528" spans="1:5" ht="15.75">
      <c r="A1528" s="151"/>
      <c r="B1528" s="347"/>
      <c r="C1528" s="108"/>
      <c r="D1528" s="108"/>
      <c r="E1528" s="349"/>
    </row>
    <row r="1529" spans="1:5" ht="15.75">
      <c r="A1529" s="151"/>
      <c r="B1529" s="347"/>
      <c r="C1529" s="108"/>
      <c r="D1529" s="108"/>
      <c r="E1529" s="349"/>
    </row>
    <row r="1530" spans="1:5" ht="15.75">
      <c r="A1530" s="151"/>
      <c r="B1530" s="347"/>
      <c r="C1530" s="108"/>
      <c r="D1530" s="108"/>
      <c r="E1530" s="349"/>
    </row>
    <row r="1531" spans="1:5" ht="15.75">
      <c r="A1531" s="151"/>
      <c r="B1531" s="347"/>
      <c r="C1531" s="108"/>
      <c r="D1531" s="108"/>
      <c r="E1531" s="349"/>
    </row>
    <row r="1532" spans="1:5" ht="15.75">
      <c r="A1532" s="151"/>
      <c r="B1532" s="347"/>
      <c r="C1532" s="108"/>
      <c r="D1532" s="108"/>
      <c r="E1532" s="349"/>
    </row>
    <row r="1533" spans="1:5" ht="15.75">
      <c r="A1533" s="151"/>
      <c r="B1533" s="347"/>
      <c r="C1533" s="108"/>
      <c r="D1533" s="108"/>
      <c r="E1533" s="349"/>
    </row>
    <row r="1534" spans="1:5" ht="15.75">
      <c r="A1534" s="151"/>
      <c r="B1534" s="347"/>
      <c r="C1534" s="108"/>
      <c r="D1534" s="108"/>
      <c r="E1534" s="349"/>
    </row>
    <row r="1535" spans="1:5" ht="15.75">
      <c r="A1535" s="151"/>
      <c r="B1535" s="347"/>
      <c r="C1535" s="108"/>
      <c r="D1535" s="108"/>
      <c r="E1535" s="349"/>
    </row>
    <row r="1536" spans="1:5" ht="15.75">
      <c r="A1536" s="151"/>
      <c r="B1536" s="347"/>
      <c r="C1536" s="108"/>
      <c r="D1536" s="108"/>
      <c r="E1536" s="349"/>
    </row>
    <row r="1537" spans="1:5" ht="15.75">
      <c r="A1537" s="151"/>
      <c r="B1537" s="347"/>
      <c r="C1537" s="108"/>
      <c r="D1537" s="108"/>
      <c r="E1537" s="349"/>
    </row>
    <row r="1538" spans="1:5" ht="15.75">
      <c r="A1538" s="151"/>
      <c r="B1538" s="347"/>
      <c r="C1538" s="108"/>
      <c r="D1538" s="108"/>
      <c r="E1538" s="349"/>
    </row>
    <row r="1539" spans="1:5" ht="15.75">
      <c r="A1539" s="151"/>
      <c r="B1539" s="347"/>
      <c r="C1539" s="108"/>
      <c r="D1539" s="108"/>
      <c r="E1539" s="349"/>
    </row>
    <row r="1540" spans="1:5" ht="15.75">
      <c r="A1540" s="151"/>
      <c r="B1540" s="347"/>
      <c r="C1540" s="108"/>
      <c r="D1540" s="108"/>
      <c r="E1540" s="349"/>
    </row>
    <row r="1541" spans="1:5" ht="15.75">
      <c r="A1541" s="151"/>
      <c r="B1541" s="347"/>
      <c r="C1541" s="108"/>
      <c r="D1541" s="108"/>
      <c r="E1541" s="349"/>
    </row>
    <row r="1542" spans="1:5" ht="15.75">
      <c r="A1542" s="151"/>
      <c r="B1542" s="347"/>
      <c r="C1542" s="108"/>
      <c r="D1542" s="108"/>
      <c r="E1542" s="349"/>
    </row>
    <row r="1543" spans="1:5" ht="15.75">
      <c r="A1543" s="151"/>
      <c r="B1543" s="347"/>
      <c r="C1543" s="108"/>
      <c r="D1543" s="108"/>
      <c r="E1543" s="349"/>
    </row>
    <row r="1544" spans="1:5" ht="15.75">
      <c r="A1544" s="151"/>
      <c r="B1544" s="347"/>
      <c r="C1544" s="108"/>
      <c r="D1544" s="108"/>
      <c r="E1544" s="349"/>
    </row>
    <row r="1545" spans="1:5" ht="15.75">
      <c r="A1545" s="151"/>
      <c r="B1545" s="347"/>
      <c r="C1545" s="108"/>
      <c r="D1545" s="108"/>
      <c r="E1545" s="349"/>
    </row>
    <row r="1546" spans="1:5" ht="15.75">
      <c r="A1546" s="151"/>
      <c r="B1546" s="347"/>
      <c r="C1546" s="108"/>
      <c r="D1546" s="108"/>
      <c r="E1546" s="349"/>
    </row>
    <row r="1547" spans="1:5" ht="15.75">
      <c r="A1547" s="151"/>
      <c r="B1547" s="347"/>
      <c r="C1547" s="108"/>
      <c r="D1547" s="108"/>
      <c r="E1547" s="349"/>
    </row>
    <row r="1548" spans="1:5" ht="15.75">
      <c r="A1548" s="151"/>
      <c r="B1548" s="347"/>
      <c r="C1548" s="108"/>
      <c r="D1548" s="108"/>
      <c r="E1548" s="349"/>
    </row>
    <row r="1549" spans="1:5" ht="15.75">
      <c r="A1549" s="151"/>
      <c r="B1549" s="347"/>
      <c r="C1549" s="108"/>
      <c r="D1549" s="108"/>
      <c r="E1549" s="349"/>
    </row>
    <row r="1550" spans="1:5" ht="15.75">
      <c r="A1550" s="151"/>
      <c r="B1550" s="347"/>
      <c r="C1550" s="108"/>
      <c r="D1550" s="108"/>
      <c r="E1550" s="349"/>
    </row>
    <row r="1551" spans="1:5" ht="15.75">
      <c r="A1551" s="151"/>
      <c r="B1551" s="347"/>
      <c r="C1551" s="108"/>
      <c r="D1551" s="108"/>
      <c r="E1551" s="349"/>
    </row>
    <row r="1552" spans="1:5" ht="15.75">
      <c r="A1552" s="151"/>
      <c r="B1552" s="347"/>
      <c r="C1552" s="108"/>
      <c r="D1552" s="108"/>
      <c r="E1552" s="349"/>
    </row>
    <row r="1553" spans="1:5" ht="15.75">
      <c r="A1553" s="151"/>
      <c r="B1553" s="347"/>
      <c r="C1553" s="108"/>
      <c r="D1553" s="108"/>
      <c r="E1553" s="349"/>
    </row>
    <row r="1554" spans="1:5" ht="15.75">
      <c r="A1554" s="151"/>
      <c r="B1554" s="347"/>
      <c r="C1554" s="108"/>
      <c r="D1554" s="108"/>
      <c r="E1554" s="349"/>
    </row>
    <row r="1555" spans="1:5" ht="15.75">
      <c r="A1555" s="151"/>
      <c r="B1555" s="347"/>
      <c r="C1555" s="108"/>
      <c r="D1555" s="108"/>
      <c r="E1555" s="349"/>
    </row>
    <row r="1556" spans="1:5" ht="15.75">
      <c r="A1556" s="151"/>
      <c r="B1556" s="347"/>
      <c r="C1556" s="108"/>
      <c r="D1556" s="108"/>
      <c r="E1556" s="349"/>
    </row>
    <row r="1557" spans="1:5" ht="15.75">
      <c r="A1557" s="151"/>
      <c r="B1557" s="347"/>
      <c r="C1557" s="108"/>
      <c r="D1557" s="108"/>
      <c r="E1557" s="349"/>
    </row>
    <row r="1558" spans="1:5" ht="15.75">
      <c r="A1558" s="151"/>
      <c r="B1558" s="347"/>
      <c r="C1558" s="108"/>
      <c r="D1558" s="108"/>
      <c r="E1558" s="349"/>
    </row>
    <row r="1559" spans="1:5" ht="15.75">
      <c r="A1559" s="151"/>
      <c r="B1559" s="347"/>
      <c r="C1559" s="108"/>
      <c r="D1559" s="108"/>
      <c r="E1559" s="349"/>
    </row>
    <row r="1560" spans="1:5" ht="15.75">
      <c r="A1560" s="151"/>
      <c r="B1560" s="347"/>
      <c r="C1560" s="108"/>
      <c r="D1560" s="108"/>
      <c r="E1560" s="349"/>
    </row>
    <row r="1561" spans="1:5" ht="15.75">
      <c r="A1561" s="151"/>
      <c r="B1561" s="347"/>
      <c r="C1561" s="108"/>
      <c r="D1561" s="108"/>
      <c r="E1561" s="349"/>
    </row>
    <row r="1562" spans="1:5" ht="15.75">
      <c r="A1562" s="151"/>
      <c r="B1562" s="347"/>
      <c r="C1562" s="108"/>
      <c r="D1562" s="108"/>
      <c r="E1562" s="349"/>
    </row>
    <row r="1563" spans="1:5" ht="15.75">
      <c r="A1563" s="151"/>
      <c r="B1563" s="347"/>
      <c r="C1563" s="108"/>
      <c r="D1563" s="108"/>
      <c r="E1563" s="349"/>
    </row>
    <row r="1564" spans="1:5" ht="15.75">
      <c r="A1564" s="151"/>
      <c r="B1564" s="347"/>
      <c r="C1564" s="108"/>
      <c r="D1564" s="108"/>
      <c r="E1564" s="349"/>
    </row>
    <row r="1565" spans="1:5" ht="15.75">
      <c r="A1565" s="151"/>
      <c r="B1565" s="347"/>
      <c r="C1565" s="108"/>
      <c r="D1565" s="108"/>
      <c r="E1565" s="349"/>
    </row>
    <row r="1566" spans="1:5" ht="15.75">
      <c r="A1566" s="151"/>
      <c r="B1566" s="347"/>
      <c r="C1566" s="108"/>
      <c r="D1566" s="108"/>
      <c r="E1566" s="349"/>
    </row>
    <row r="1567" spans="1:5" ht="15.75">
      <c r="A1567" s="151"/>
      <c r="B1567" s="347"/>
      <c r="C1567" s="108"/>
      <c r="D1567" s="108"/>
      <c r="E1567" s="349"/>
    </row>
    <row r="1568" spans="1:5" ht="15.75">
      <c r="A1568" s="151"/>
      <c r="B1568" s="347"/>
      <c r="C1568" s="108"/>
      <c r="D1568" s="108"/>
      <c r="E1568" s="349"/>
    </row>
    <row r="1569" spans="1:5" ht="15.75">
      <c r="A1569" s="151"/>
      <c r="B1569" s="347"/>
      <c r="C1569" s="108"/>
      <c r="D1569" s="108"/>
      <c r="E1569" s="349"/>
    </row>
    <row r="1570" spans="1:5" ht="15.75">
      <c r="A1570" s="151"/>
      <c r="B1570" s="347"/>
      <c r="C1570" s="108"/>
      <c r="D1570" s="108"/>
      <c r="E1570" s="349"/>
    </row>
    <row r="1571" spans="1:5" ht="15.75">
      <c r="A1571" s="151"/>
      <c r="B1571" s="347"/>
      <c r="C1571" s="108"/>
      <c r="D1571" s="108"/>
      <c r="E1571" s="349"/>
    </row>
    <row r="1572" spans="1:5" ht="15.75">
      <c r="A1572" s="151"/>
      <c r="B1572" s="347"/>
      <c r="C1572" s="108"/>
      <c r="D1572" s="108"/>
      <c r="E1572" s="349"/>
    </row>
    <row r="1573" spans="1:5" ht="15.75">
      <c r="A1573" s="151"/>
      <c r="B1573" s="347"/>
      <c r="C1573" s="108"/>
      <c r="D1573" s="108"/>
      <c r="E1573" s="349"/>
    </row>
    <row r="1574" spans="1:5" ht="15.75">
      <c r="A1574" s="151"/>
      <c r="B1574" s="347"/>
      <c r="C1574" s="108"/>
      <c r="D1574" s="108"/>
      <c r="E1574" s="349"/>
    </row>
    <row r="1575" spans="1:5" ht="15.75">
      <c r="A1575" s="151"/>
      <c r="B1575" s="347"/>
      <c r="C1575" s="108"/>
      <c r="D1575" s="108"/>
      <c r="E1575" s="349"/>
    </row>
    <row r="1576" spans="1:5" ht="15.75">
      <c r="A1576" s="151"/>
      <c r="B1576" s="347"/>
      <c r="C1576" s="108"/>
      <c r="D1576" s="108"/>
      <c r="E1576" s="349"/>
    </row>
    <row r="1577" spans="1:5" ht="15.75">
      <c r="A1577" s="151"/>
      <c r="B1577" s="347"/>
      <c r="C1577" s="108"/>
      <c r="D1577" s="108"/>
      <c r="E1577" s="349"/>
    </row>
    <row r="1578" spans="1:5" ht="15.75">
      <c r="A1578" s="151"/>
      <c r="B1578" s="347"/>
      <c r="C1578" s="108"/>
      <c r="D1578" s="108"/>
      <c r="E1578" s="349"/>
    </row>
    <row r="1579" spans="1:5" ht="15.75">
      <c r="A1579" s="151"/>
      <c r="B1579" s="347"/>
      <c r="C1579" s="108"/>
      <c r="D1579" s="108"/>
      <c r="E1579" s="349"/>
    </row>
    <row r="1580" spans="1:5" ht="15.75">
      <c r="A1580" s="151"/>
      <c r="B1580" s="347"/>
      <c r="C1580" s="108"/>
      <c r="D1580" s="108"/>
      <c r="E1580" s="349"/>
    </row>
    <row r="1581" spans="1:5" ht="15.75">
      <c r="A1581" s="151"/>
      <c r="B1581" s="347"/>
      <c r="C1581" s="108"/>
      <c r="D1581" s="108"/>
      <c r="E1581" s="349"/>
    </row>
    <row r="1582" spans="1:5" ht="15.75">
      <c r="A1582" s="151"/>
      <c r="B1582" s="347"/>
      <c r="C1582" s="108"/>
      <c r="D1582" s="108"/>
      <c r="E1582" s="349"/>
    </row>
    <row r="1583" spans="1:5" ht="15.75">
      <c r="A1583" s="151"/>
      <c r="B1583" s="347"/>
      <c r="C1583" s="108"/>
      <c r="D1583" s="108"/>
      <c r="E1583" s="349"/>
    </row>
    <row r="1584" spans="1:5" ht="15.75">
      <c r="A1584" s="151"/>
      <c r="B1584" s="347"/>
      <c r="C1584" s="108"/>
      <c r="D1584" s="108"/>
      <c r="E1584" s="349"/>
    </row>
    <row r="1585" spans="1:5" ht="15.75">
      <c r="A1585" s="151"/>
      <c r="B1585" s="347"/>
      <c r="C1585" s="108"/>
      <c r="D1585" s="108"/>
      <c r="E1585" s="349"/>
    </row>
    <row r="1586" spans="1:5" ht="15.75">
      <c r="A1586" s="151"/>
      <c r="B1586" s="347"/>
      <c r="C1586" s="108"/>
      <c r="D1586" s="108"/>
      <c r="E1586" s="349"/>
    </row>
    <row r="1587" spans="1:5" ht="15.75">
      <c r="A1587" s="151"/>
      <c r="B1587" s="347"/>
      <c r="C1587" s="108"/>
      <c r="D1587" s="108"/>
      <c r="E1587" s="349"/>
    </row>
    <row r="1588" spans="1:5" ht="15.75">
      <c r="A1588" s="151"/>
      <c r="B1588" s="347"/>
      <c r="C1588" s="108"/>
      <c r="D1588" s="108"/>
      <c r="E1588" s="349"/>
    </row>
    <row r="1589" spans="1:5" ht="15.75">
      <c r="A1589" s="151"/>
      <c r="B1589" s="347"/>
      <c r="C1589" s="108"/>
      <c r="D1589" s="108"/>
      <c r="E1589" s="349"/>
    </row>
    <row r="1590" spans="1:5" ht="15.75">
      <c r="A1590" s="151"/>
      <c r="B1590" s="347"/>
      <c r="C1590" s="108"/>
      <c r="D1590" s="108"/>
      <c r="E1590" s="349"/>
    </row>
    <row r="1591" spans="1:5" ht="15.75">
      <c r="A1591" s="151"/>
      <c r="B1591" s="347"/>
      <c r="C1591" s="108"/>
      <c r="D1591" s="108"/>
      <c r="E1591" s="349"/>
    </row>
    <row r="1592" spans="1:5" ht="15.75">
      <c r="A1592" s="151"/>
      <c r="B1592" s="347"/>
      <c r="C1592" s="108"/>
      <c r="D1592" s="108"/>
      <c r="E1592" s="349"/>
    </row>
    <row r="1593" spans="1:5" ht="15.75">
      <c r="A1593" s="151"/>
      <c r="B1593" s="347"/>
      <c r="C1593" s="108"/>
      <c r="D1593" s="108"/>
      <c r="E1593" s="349"/>
    </row>
    <row r="1594" spans="1:5" ht="15.75">
      <c r="A1594" s="151"/>
      <c r="B1594" s="347"/>
      <c r="C1594" s="108"/>
      <c r="D1594" s="108"/>
      <c r="E1594" s="349"/>
    </row>
    <row r="1595" spans="1:5" ht="15.75">
      <c r="A1595" s="151"/>
      <c r="B1595" s="347"/>
      <c r="C1595" s="108"/>
      <c r="D1595" s="108"/>
      <c r="E1595" s="349"/>
    </row>
    <row r="1596" spans="1:5" ht="15.75">
      <c r="A1596" s="151"/>
      <c r="B1596" s="347"/>
      <c r="C1596" s="108"/>
      <c r="D1596" s="108"/>
      <c r="E1596" s="349"/>
    </row>
    <row r="1597" spans="1:5" ht="15.75">
      <c r="A1597" s="151"/>
      <c r="B1597" s="347"/>
      <c r="C1597" s="108"/>
      <c r="D1597" s="108"/>
      <c r="E1597" s="349"/>
    </row>
    <row r="1598" spans="1:5" ht="15.75">
      <c r="A1598" s="151"/>
      <c r="B1598" s="347"/>
      <c r="C1598" s="108"/>
      <c r="D1598" s="108"/>
      <c r="E1598" s="349"/>
    </row>
    <row r="1599" spans="1:5" ht="15.75">
      <c r="A1599" s="151"/>
      <c r="B1599" s="347"/>
      <c r="C1599" s="108"/>
      <c r="D1599" s="108"/>
      <c r="E1599" s="349"/>
    </row>
    <row r="1600" spans="1:5" ht="15.75">
      <c r="A1600" s="151"/>
      <c r="B1600" s="347"/>
      <c r="C1600" s="108"/>
      <c r="D1600" s="108"/>
      <c r="E1600" s="349"/>
    </row>
    <row r="1601" spans="1:5" ht="15.75">
      <c r="A1601" s="151"/>
      <c r="B1601" s="347"/>
      <c r="C1601" s="108"/>
      <c r="D1601" s="108"/>
      <c r="E1601" s="349"/>
    </row>
    <row r="1602" spans="1:5" ht="15.75">
      <c r="A1602" s="151"/>
      <c r="B1602" s="347"/>
      <c r="C1602" s="108"/>
      <c r="D1602" s="108"/>
      <c r="E1602" s="349"/>
    </row>
    <row r="1603" spans="1:5" ht="15.75">
      <c r="A1603" s="151"/>
      <c r="B1603" s="347"/>
      <c r="C1603" s="108"/>
      <c r="D1603" s="108"/>
      <c r="E1603" s="349"/>
    </row>
    <row r="1604" spans="1:5" ht="15.75">
      <c r="A1604" s="151"/>
      <c r="B1604" s="347"/>
      <c r="C1604" s="108"/>
      <c r="D1604" s="108"/>
      <c r="E1604" s="349"/>
    </row>
    <row r="1605" spans="1:5" ht="15.75">
      <c r="A1605" s="151"/>
      <c r="B1605" s="347"/>
      <c r="C1605" s="108"/>
      <c r="D1605" s="108"/>
      <c r="E1605" s="349"/>
    </row>
    <row r="1606" spans="1:5" ht="15.75">
      <c r="A1606" s="151"/>
      <c r="B1606" s="347"/>
      <c r="C1606" s="108"/>
      <c r="D1606" s="108"/>
      <c r="E1606" s="349"/>
    </row>
    <row r="1607" spans="1:5" ht="15.75">
      <c r="A1607" s="151"/>
      <c r="B1607" s="347"/>
      <c r="C1607" s="108"/>
      <c r="D1607" s="108"/>
      <c r="E1607" s="349"/>
    </row>
    <row r="1608" spans="1:5" ht="15.75">
      <c r="A1608" s="151"/>
      <c r="B1608" s="347"/>
      <c r="C1608" s="108"/>
      <c r="D1608" s="108"/>
      <c r="E1608" s="349"/>
    </row>
    <row r="1609" spans="1:5" ht="15.75">
      <c r="A1609" s="151"/>
      <c r="B1609" s="347"/>
      <c r="C1609" s="108"/>
      <c r="D1609" s="108"/>
      <c r="E1609" s="349"/>
    </row>
    <row r="1610" spans="1:5" ht="15.75">
      <c r="A1610" s="151"/>
      <c r="B1610" s="347"/>
      <c r="C1610" s="108"/>
      <c r="D1610" s="108"/>
      <c r="E1610" s="349"/>
    </row>
    <row r="1611" spans="1:5" ht="15.75">
      <c r="A1611" s="151"/>
      <c r="B1611" s="347"/>
      <c r="C1611" s="108"/>
      <c r="D1611" s="108"/>
      <c r="E1611" s="349"/>
    </row>
    <row r="1612" spans="1:5" ht="15.75">
      <c r="A1612" s="151"/>
      <c r="B1612" s="347"/>
      <c r="C1612" s="108"/>
      <c r="D1612" s="108"/>
      <c r="E1612" s="349"/>
    </row>
    <row r="1613" spans="1:5" ht="15.75">
      <c r="A1613" s="151"/>
      <c r="B1613" s="347"/>
      <c r="C1613" s="108"/>
      <c r="D1613" s="108"/>
      <c r="E1613" s="349"/>
    </row>
    <row r="1614" spans="1:5" ht="15.75">
      <c r="A1614" s="151"/>
      <c r="B1614" s="347"/>
      <c r="C1614" s="108"/>
      <c r="D1614" s="108"/>
      <c r="E1614" s="349"/>
    </row>
    <row r="1615" spans="1:5" ht="15.75">
      <c r="A1615" s="151"/>
      <c r="B1615" s="347"/>
      <c r="C1615" s="108"/>
      <c r="D1615" s="108"/>
      <c r="E1615" s="349"/>
    </row>
    <row r="1616" spans="1:5" ht="15.75">
      <c r="A1616" s="151"/>
      <c r="B1616" s="347"/>
      <c r="C1616" s="108"/>
      <c r="D1616" s="108"/>
      <c r="E1616" s="349"/>
    </row>
    <row r="1617" spans="1:5" ht="15.75">
      <c r="A1617" s="151"/>
      <c r="B1617" s="347"/>
      <c r="C1617" s="108"/>
      <c r="D1617" s="108"/>
      <c r="E1617" s="349"/>
    </row>
    <row r="1618" spans="1:5" ht="15.75">
      <c r="A1618" s="151"/>
      <c r="B1618" s="347"/>
      <c r="C1618" s="108"/>
      <c r="D1618" s="108"/>
      <c r="E1618" s="349"/>
    </row>
    <row r="1619" spans="1:5" ht="15.75">
      <c r="A1619" s="151"/>
      <c r="B1619" s="347"/>
      <c r="C1619" s="108"/>
      <c r="D1619" s="108"/>
      <c r="E1619" s="349"/>
    </row>
    <row r="1620" spans="1:5" ht="15.75">
      <c r="A1620" s="151"/>
      <c r="B1620" s="347"/>
      <c r="C1620" s="108"/>
      <c r="D1620" s="108"/>
      <c r="E1620" s="349"/>
    </row>
    <row r="1621" spans="1:5" ht="15.75">
      <c r="A1621" s="151"/>
      <c r="B1621" s="347"/>
      <c r="C1621" s="108"/>
      <c r="D1621" s="108"/>
      <c r="E1621" s="349"/>
    </row>
    <row r="1622" spans="1:5" ht="15.75">
      <c r="A1622" s="151"/>
      <c r="B1622" s="347"/>
      <c r="C1622" s="108"/>
      <c r="D1622" s="108"/>
      <c r="E1622" s="349"/>
    </row>
    <row r="1623" spans="1:5" ht="15.75">
      <c r="A1623" s="151"/>
      <c r="B1623" s="347"/>
      <c r="C1623" s="108"/>
      <c r="D1623" s="108"/>
      <c r="E1623" s="349"/>
    </row>
    <row r="1624" spans="1:5" ht="15.75">
      <c r="A1624" s="151"/>
      <c r="B1624" s="347"/>
      <c r="C1624" s="108"/>
      <c r="D1624" s="108"/>
      <c r="E1624" s="349"/>
    </row>
    <row r="1625" spans="1:5" ht="15.75">
      <c r="A1625" s="151"/>
      <c r="B1625" s="347"/>
      <c r="C1625" s="108"/>
      <c r="D1625" s="108"/>
      <c r="E1625" s="349"/>
    </row>
    <row r="1626" spans="1:5" ht="15.75">
      <c r="A1626" s="151"/>
      <c r="B1626" s="347"/>
      <c r="C1626" s="108"/>
      <c r="D1626" s="108"/>
      <c r="E1626" s="349"/>
    </row>
    <row r="1627" spans="1:5" ht="15.75">
      <c r="A1627" s="151"/>
      <c r="B1627" s="347"/>
      <c r="C1627" s="108"/>
      <c r="D1627" s="108"/>
      <c r="E1627" s="349"/>
    </row>
    <row r="1628" spans="1:5" ht="15.75">
      <c r="A1628" s="151"/>
      <c r="B1628" s="347"/>
      <c r="C1628" s="108"/>
      <c r="D1628" s="108"/>
      <c r="E1628" s="349"/>
    </row>
    <row r="1629" spans="1:5" ht="15.75">
      <c r="A1629" s="151"/>
      <c r="B1629" s="347"/>
      <c r="C1629" s="108"/>
      <c r="D1629" s="108"/>
      <c r="E1629" s="349"/>
    </row>
    <row r="1630" spans="1:5" ht="15.75">
      <c r="A1630" s="151"/>
      <c r="B1630" s="347"/>
      <c r="C1630" s="108"/>
      <c r="D1630" s="108"/>
      <c r="E1630" s="349"/>
    </row>
    <row r="1631" spans="1:5" ht="15.75">
      <c r="A1631" s="151"/>
      <c r="B1631" s="347"/>
      <c r="C1631" s="108"/>
      <c r="D1631" s="108"/>
      <c r="E1631" s="349"/>
    </row>
    <row r="1632" spans="1:5" ht="15.75">
      <c r="A1632" s="151"/>
      <c r="B1632" s="347"/>
      <c r="C1632" s="108"/>
      <c r="D1632" s="108"/>
      <c r="E1632" s="349"/>
    </row>
    <row r="1633" spans="1:5" ht="15.75">
      <c r="A1633" s="151"/>
      <c r="B1633" s="347"/>
      <c r="C1633" s="108"/>
      <c r="D1633" s="108"/>
      <c r="E1633" s="349"/>
    </row>
    <row r="1634" spans="1:5" ht="15.75">
      <c r="A1634" s="151"/>
      <c r="B1634" s="347"/>
      <c r="C1634" s="108"/>
      <c r="D1634" s="108"/>
      <c r="E1634" s="349"/>
    </row>
    <row r="1635" spans="1:5" ht="15.75">
      <c r="A1635" s="151"/>
      <c r="B1635" s="347"/>
      <c r="C1635" s="108"/>
      <c r="D1635" s="108"/>
      <c r="E1635" s="349"/>
    </row>
    <row r="1636" spans="1:5" ht="15.75">
      <c r="A1636" s="151"/>
      <c r="B1636" s="347"/>
      <c r="C1636" s="108"/>
      <c r="D1636" s="108"/>
      <c r="E1636" s="349"/>
    </row>
    <row r="1637" spans="1:5" ht="15.75">
      <c r="A1637" s="151"/>
      <c r="B1637" s="347"/>
      <c r="C1637" s="108"/>
      <c r="D1637" s="108"/>
      <c r="E1637" s="349"/>
    </row>
    <row r="1638" spans="1:5" ht="15.75">
      <c r="A1638" s="151"/>
      <c r="B1638" s="347"/>
      <c r="C1638" s="108"/>
      <c r="D1638" s="108"/>
      <c r="E1638" s="349"/>
    </row>
    <row r="1639" spans="1:5" ht="15.75">
      <c r="A1639" s="151"/>
      <c r="B1639" s="347"/>
      <c r="C1639" s="108"/>
      <c r="D1639" s="108"/>
      <c r="E1639" s="349"/>
    </row>
    <row r="1640" spans="1:5" ht="15.75">
      <c r="A1640" s="151"/>
      <c r="B1640" s="347"/>
      <c r="C1640" s="108"/>
      <c r="D1640" s="108"/>
      <c r="E1640" s="349"/>
    </row>
    <row r="1641" spans="1:5" ht="15.75">
      <c r="A1641" s="151"/>
      <c r="B1641" s="347"/>
      <c r="C1641" s="108"/>
      <c r="D1641" s="108"/>
      <c r="E1641" s="349"/>
    </row>
    <row r="1642" spans="1:5" ht="15.75">
      <c r="A1642" s="151"/>
      <c r="B1642" s="347"/>
      <c r="C1642" s="108"/>
      <c r="D1642" s="108"/>
      <c r="E1642" s="349"/>
    </row>
    <row r="1643" spans="1:5" ht="15.75">
      <c r="A1643" s="151"/>
      <c r="B1643" s="347"/>
      <c r="C1643" s="108"/>
      <c r="D1643" s="108"/>
      <c r="E1643" s="349"/>
    </row>
    <row r="1644" spans="1:5" ht="15.75">
      <c r="A1644" s="151"/>
      <c r="B1644" s="347"/>
      <c r="C1644" s="108"/>
      <c r="D1644" s="108"/>
      <c r="E1644" s="349"/>
    </row>
    <row r="1645" spans="1:5" ht="15.75">
      <c r="A1645" s="151"/>
      <c r="B1645" s="347"/>
      <c r="C1645" s="108"/>
      <c r="D1645" s="108"/>
      <c r="E1645" s="349"/>
    </row>
    <row r="1646" spans="1:5" ht="15.75">
      <c r="A1646" s="151"/>
      <c r="B1646" s="347"/>
      <c r="C1646" s="108"/>
      <c r="D1646" s="108"/>
      <c r="E1646" s="349"/>
    </row>
    <row r="1647" spans="1:5" ht="15.75">
      <c r="A1647" s="151"/>
      <c r="B1647" s="347"/>
      <c r="C1647" s="108"/>
      <c r="D1647" s="108"/>
      <c r="E1647" s="349"/>
    </row>
    <row r="1648" spans="1:5" ht="15.75">
      <c r="A1648" s="151"/>
      <c r="B1648" s="347"/>
      <c r="C1648" s="108"/>
      <c r="D1648" s="108"/>
      <c r="E1648" s="349"/>
    </row>
    <row r="1649" spans="1:5" ht="15.75">
      <c r="A1649" s="151"/>
      <c r="B1649" s="347"/>
      <c r="C1649" s="108"/>
      <c r="D1649" s="108"/>
      <c r="E1649" s="349"/>
    </row>
    <row r="1650" spans="1:5" ht="15.75">
      <c r="A1650" s="151"/>
      <c r="B1650" s="347"/>
      <c r="C1650" s="108"/>
      <c r="D1650" s="108"/>
      <c r="E1650" s="349"/>
    </row>
    <row r="1651" spans="1:5" ht="15.75">
      <c r="A1651" s="151"/>
      <c r="B1651" s="347"/>
      <c r="C1651" s="108"/>
      <c r="D1651" s="108"/>
      <c r="E1651" s="349"/>
    </row>
    <row r="1652" spans="1:5" ht="15.75">
      <c r="A1652" s="151"/>
      <c r="B1652" s="347"/>
      <c r="C1652" s="108"/>
      <c r="D1652" s="108"/>
      <c r="E1652" s="349"/>
    </row>
    <row r="1653" spans="1:5" ht="15.75">
      <c r="A1653" s="151"/>
      <c r="B1653" s="347"/>
      <c r="C1653" s="108"/>
      <c r="D1653" s="108"/>
      <c r="E1653" s="349"/>
    </row>
    <row r="1654" spans="1:5" ht="15.75">
      <c r="A1654" s="151"/>
      <c r="B1654" s="347"/>
      <c r="C1654" s="108"/>
      <c r="D1654" s="108"/>
      <c r="E1654" s="349"/>
    </row>
    <row r="1655" spans="1:5" ht="15.75">
      <c r="A1655" s="151"/>
      <c r="B1655" s="347"/>
      <c r="C1655" s="108"/>
      <c r="D1655" s="108"/>
      <c r="E1655" s="349"/>
    </row>
    <row r="1656" spans="1:5" ht="15.75">
      <c r="A1656" s="151"/>
      <c r="B1656" s="347"/>
      <c r="C1656" s="108"/>
      <c r="D1656" s="108"/>
      <c r="E1656" s="349"/>
    </row>
    <row r="1657" spans="1:5" ht="15.75">
      <c r="A1657" s="151"/>
      <c r="B1657" s="347"/>
      <c r="C1657" s="108"/>
      <c r="D1657" s="108"/>
      <c r="E1657" s="349"/>
    </row>
    <row r="1658" spans="1:5" ht="15.75">
      <c r="A1658" s="151"/>
      <c r="B1658" s="347"/>
      <c r="C1658" s="108"/>
      <c r="D1658" s="108"/>
      <c r="E1658" s="349"/>
    </row>
    <row r="1659" spans="1:5" ht="15.75">
      <c r="A1659" s="151"/>
      <c r="B1659" s="347"/>
      <c r="C1659" s="108"/>
      <c r="D1659" s="108"/>
      <c r="E1659" s="349"/>
    </row>
    <row r="1660" spans="1:5" ht="15.75">
      <c r="A1660" s="151"/>
      <c r="B1660" s="347"/>
      <c r="C1660" s="108"/>
      <c r="D1660" s="108"/>
      <c r="E1660" s="349"/>
    </row>
    <row r="1661" spans="1:5" ht="15.75">
      <c r="A1661" s="151"/>
      <c r="B1661" s="347"/>
      <c r="C1661" s="108"/>
      <c r="D1661" s="108"/>
      <c r="E1661" s="349"/>
    </row>
    <row r="1662" spans="1:5" ht="15.75">
      <c r="A1662" s="151"/>
      <c r="B1662" s="347"/>
      <c r="C1662" s="108"/>
      <c r="D1662" s="108"/>
      <c r="E1662" s="349"/>
    </row>
    <row r="1663" spans="1:5" ht="15.75">
      <c r="A1663" s="151"/>
      <c r="B1663" s="347"/>
      <c r="C1663" s="108"/>
      <c r="D1663" s="108"/>
      <c r="E1663" s="349"/>
    </row>
    <row r="1664" spans="1:5" ht="15.75">
      <c r="A1664" s="151"/>
      <c r="B1664" s="347"/>
      <c r="C1664" s="108"/>
      <c r="D1664" s="108"/>
      <c r="E1664" s="349"/>
    </row>
    <row r="1665" spans="1:5" ht="15.75">
      <c r="A1665" s="151"/>
      <c r="B1665" s="347"/>
      <c r="C1665" s="108"/>
      <c r="D1665" s="108"/>
      <c r="E1665" s="349"/>
    </row>
    <row r="1666" spans="1:5" ht="15.75">
      <c r="A1666" s="151"/>
      <c r="B1666" s="347"/>
      <c r="C1666" s="108"/>
      <c r="D1666" s="108"/>
      <c r="E1666" s="349"/>
    </row>
    <row r="1667" spans="1:5" ht="15.75">
      <c r="A1667" s="151"/>
      <c r="B1667" s="347"/>
      <c r="C1667" s="108"/>
      <c r="D1667" s="108"/>
      <c r="E1667" s="349"/>
    </row>
    <row r="1668" spans="1:5" ht="15.75">
      <c r="A1668" s="151"/>
      <c r="B1668" s="347"/>
      <c r="C1668" s="108"/>
      <c r="D1668" s="108"/>
      <c r="E1668" s="349"/>
    </row>
    <row r="1669" spans="1:5" ht="15.75">
      <c r="A1669" s="151"/>
      <c r="B1669" s="347"/>
      <c r="C1669" s="108"/>
      <c r="D1669" s="108"/>
      <c r="E1669" s="349"/>
    </row>
    <row r="1670" spans="1:5" ht="15.75">
      <c r="A1670" s="151"/>
      <c r="B1670" s="347"/>
      <c r="C1670" s="108"/>
      <c r="D1670" s="108"/>
      <c r="E1670" s="349"/>
    </row>
    <row r="1671" spans="1:5" ht="15.75">
      <c r="A1671" s="151"/>
      <c r="B1671" s="347"/>
      <c r="C1671" s="108"/>
      <c r="D1671" s="108"/>
      <c r="E1671" s="349"/>
    </row>
    <row r="1672" spans="1:5" ht="15.75">
      <c r="A1672" s="151"/>
      <c r="B1672" s="347"/>
      <c r="C1672" s="108"/>
      <c r="D1672" s="108"/>
      <c r="E1672" s="349"/>
    </row>
    <row r="1673" spans="1:5" ht="15.75">
      <c r="A1673" s="151"/>
      <c r="B1673" s="347"/>
      <c r="C1673" s="108"/>
      <c r="D1673" s="108"/>
      <c r="E1673" s="349"/>
    </row>
    <row r="1674" spans="1:5" ht="15.75">
      <c r="A1674" s="151"/>
      <c r="B1674" s="347"/>
      <c r="C1674" s="108"/>
      <c r="D1674" s="108"/>
      <c r="E1674" s="349"/>
    </row>
    <row r="1675" spans="1:5" ht="15.75">
      <c r="A1675" s="151"/>
      <c r="B1675" s="347"/>
      <c r="C1675" s="108"/>
      <c r="D1675" s="108"/>
      <c r="E1675" s="349"/>
    </row>
    <row r="1676" spans="1:5" ht="15.75">
      <c r="A1676" s="151"/>
      <c r="B1676" s="347"/>
      <c r="C1676" s="108"/>
      <c r="D1676" s="108"/>
      <c r="E1676" s="349"/>
    </row>
    <row r="1677" spans="1:5" ht="15.75">
      <c r="A1677" s="151"/>
      <c r="B1677" s="347"/>
      <c r="C1677" s="108"/>
      <c r="D1677" s="108"/>
      <c r="E1677" s="349"/>
    </row>
    <row r="1678" spans="1:5" ht="15.75">
      <c r="A1678" s="151"/>
      <c r="B1678" s="347"/>
      <c r="C1678" s="108"/>
      <c r="D1678" s="108"/>
      <c r="E1678" s="349"/>
    </row>
    <row r="1679" spans="1:5" ht="15.75">
      <c r="A1679" s="151"/>
      <c r="B1679" s="347"/>
      <c r="C1679" s="108"/>
      <c r="D1679" s="108"/>
      <c r="E1679" s="349"/>
    </row>
    <row r="1680" spans="1:5" ht="15.75">
      <c r="A1680" s="151"/>
      <c r="B1680" s="347"/>
      <c r="C1680" s="108"/>
      <c r="D1680" s="108"/>
      <c r="E1680" s="349"/>
    </row>
    <row r="1681" spans="1:5" ht="15.75">
      <c r="A1681" s="151"/>
      <c r="B1681" s="347"/>
      <c r="C1681" s="108"/>
      <c r="D1681" s="108"/>
      <c r="E1681" s="349"/>
    </row>
    <row r="1682" spans="1:5" ht="15.75">
      <c r="A1682" s="151"/>
      <c r="B1682" s="347"/>
      <c r="C1682" s="108"/>
      <c r="D1682" s="108"/>
      <c r="E1682" s="349"/>
    </row>
    <row r="1683" spans="1:5" ht="15.75">
      <c r="A1683" s="151"/>
      <c r="B1683" s="347"/>
      <c r="C1683" s="108"/>
      <c r="D1683" s="108"/>
      <c r="E1683" s="349"/>
    </row>
    <row r="1684" spans="1:5" ht="15.75">
      <c r="A1684" s="151"/>
      <c r="B1684" s="347"/>
      <c r="C1684" s="108"/>
      <c r="D1684" s="108"/>
      <c r="E1684" s="349"/>
    </row>
    <row r="1685" spans="1:5" ht="15.75">
      <c r="A1685" s="151"/>
      <c r="B1685" s="347"/>
      <c r="C1685" s="108"/>
      <c r="D1685" s="108"/>
      <c r="E1685" s="349"/>
    </row>
    <row r="1686" spans="1:5" ht="15.75">
      <c r="A1686" s="151"/>
      <c r="B1686" s="347"/>
      <c r="C1686" s="108"/>
      <c r="D1686" s="108"/>
      <c r="E1686" s="349"/>
    </row>
    <row r="1687" spans="1:5" ht="15.75">
      <c r="A1687" s="151"/>
      <c r="B1687" s="347"/>
      <c r="C1687" s="108"/>
      <c r="D1687" s="108"/>
      <c r="E1687" s="349"/>
    </row>
    <row r="1688" spans="1:5" ht="15.75">
      <c r="A1688" s="151"/>
      <c r="B1688" s="347"/>
      <c r="C1688" s="108"/>
      <c r="D1688" s="108"/>
      <c r="E1688" s="349"/>
    </row>
    <row r="1689" spans="1:5" ht="15.75">
      <c r="A1689" s="151"/>
      <c r="B1689" s="347"/>
      <c r="C1689" s="108"/>
      <c r="D1689" s="108"/>
      <c r="E1689" s="349"/>
    </row>
    <row r="1690" spans="1:5" ht="15.75">
      <c r="A1690" s="151"/>
      <c r="B1690" s="347"/>
      <c r="C1690" s="108"/>
      <c r="D1690" s="108"/>
      <c r="E1690" s="349"/>
    </row>
    <row r="1691" spans="1:5" ht="15.75">
      <c r="A1691" s="151"/>
      <c r="B1691" s="347"/>
      <c r="C1691" s="108"/>
      <c r="D1691" s="108"/>
      <c r="E1691" s="349"/>
    </row>
    <row r="1692" spans="1:5" ht="15.75">
      <c r="A1692" s="151"/>
      <c r="B1692" s="347"/>
      <c r="C1692" s="108"/>
      <c r="D1692" s="108"/>
      <c r="E1692" s="349"/>
    </row>
    <row r="1693" spans="1:5" ht="15.75">
      <c r="A1693" s="151"/>
      <c r="B1693" s="347"/>
      <c r="C1693" s="108"/>
      <c r="D1693" s="108"/>
      <c r="E1693" s="349"/>
    </row>
    <row r="1694" spans="1:5" ht="15.75">
      <c r="A1694" s="151"/>
      <c r="B1694" s="347"/>
      <c r="C1694" s="108"/>
      <c r="D1694" s="108"/>
      <c r="E1694" s="349"/>
    </row>
    <row r="1695" spans="1:5" ht="15.75">
      <c r="A1695" s="151"/>
      <c r="B1695" s="347"/>
      <c r="C1695" s="108"/>
      <c r="D1695" s="108"/>
      <c r="E1695" s="349"/>
    </row>
    <row r="1696" spans="1:5" ht="15.75">
      <c r="A1696" s="151"/>
      <c r="B1696" s="347"/>
      <c r="C1696" s="108"/>
      <c r="D1696" s="108"/>
      <c r="E1696" s="349"/>
    </row>
    <row r="1697" spans="1:5" ht="15.75">
      <c r="A1697" s="151"/>
      <c r="B1697" s="347"/>
      <c r="C1697" s="108"/>
      <c r="D1697" s="108"/>
      <c r="E1697" s="349"/>
    </row>
    <row r="1698" spans="1:5" ht="15.75">
      <c r="A1698" s="151"/>
      <c r="B1698" s="347"/>
      <c r="C1698" s="108"/>
      <c r="D1698" s="108"/>
      <c r="E1698" s="349"/>
    </row>
    <row r="1699" spans="1:5" ht="15.75">
      <c r="A1699" s="151"/>
      <c r="B1699" s="347"/>
      <c r="C1699" s="108"/>
      <c r="D1699" s="108"/>
      <c r="E1699" s="349"/>
    </row>
    <row r="1700" spans="1:5" ht="15.75">
      <c r="A1700" s="151"/>
      <c r="B1700" s="347"/>
      <c r="C1700" s="108"/>
      <c r="D1700" s="108"/>
      <c r="E1700" s="349"/>
    </row>
    <row r="1701" spans="1:5" ht="15.75">
      <c r="A1701" s="151"/>
      <c r="B1701" s="347"/>
      <c r="C1701" s="108"/>
      <c r="D1701" s="108"/>
      <c r="E1701" s="349"/>
    </row>
    <row r="1702" spans="1:5" ht="15.75">
      <c r="A1702" s="151"/>
      <c r="B1702" s="347"/>
      <c r="C1702" s="108"/>
      <c r="D1702" s="108"/>
      <c r="E1702" s="349"/>
    </row>
    <row r="1703" spans="1:5" ht="15.75">
      <c r="A1703" s="151"/>
      <c r="B1703" s="347"/>
      <c r="C1703" s="108"/>
      <c r="D1703" s="108"/>
      <c r="E1703" s="349"/>
    </row>
    <row r="1704" spans="1:5" ht="15.75">
      <c r="A1704" s="151"/>
      <c r="B1704" s="347"/>
      <c r="C1704" s="108"/>
      <c r="D1704" s="108"/>
      <c r="E1704" s="349"/>
    </row>
    <row r="1705" spans="1:5" ht="15.75">
      <c r="A1705" s="151"/>
      <c r="B1705" s="347"/>
      <c r="C1705" s="108"/>
      <c r="D1705" s="108"/>
      <c r="E1705" s="349"/>
    </row>
    <row r="1706" spans="1:5" ht="15.75">
      <c r="A1706" s="151"/>
      <c r="B1706" s="347"/>
      <c r="C1706" s="108"/>
      <c r="D1706" s="108"/>
      <c r="E1706" s="349"/>
    </row>
    <row r="1707" spans="1:5" ht="15.75">
      <c r="A1707" s="151"/>
      <c r="B1707" s="347"/>
      <c r="C1707" s="108"/>
      <c r="D1707" s="108"/>
      <c r="E1707" s="349"/>
    </row>
    <row r="1708" spans="1:5" ht="15.75">
      <c r="A1708" s="151"/>
      <c r="B1708" s="347"/>
      <c r="C1708" s="108"/>
      <c r="D1708" s="108"/>
      <c r="E1708" s="349"/>
    </row>
    <row r="1709" spans="1:5" ht="15.75">
      <c r="A1709" s="151"/>
      <c r="B1709" s="347"/>
      <c r="C1709" s="108"/>
      <c r="D1709" s="108"/>
      <c r="E1709" s="349"/>
    </row>
    <row r="1710" spans="1:5" ht="15.75">
      <c r="A1710" s="151"/>
      <c r="B1710" s="347"/>
      <c r="C1710" s="108"/>
      <c r="D1710" s="108"/>
      <c r="E1710" s="349"/>
    </row>
    <row r="1711" spans="1:5" ht="15.75">
      <c r="A1711" s="151"/>
      <c r="B1711" s="347"/>
      <c r="C1711" s="108"/>
      <c r="D1711" s="108"/>
      <c r="E1711" s="349"/>
    </row>
    <row r="1712" spans="1:5" ht="15.75">
      <c r="A1712" s="151"/>
      <c r="B1712" s="347"/>
      <c r="C1712" s="108"/>
      <c r="D1712" s="108"/>
      <c r="E1712" s="349"/>
    </row>
    <row r="1713" spans="1:5" ht="15.75">
      <c r="A1713" s="151"/>
      <c r="B1713" s="347"/>
      <c r="C1713" s="108"/>
      <c r="D1713" s="108"/>
      <c r="E1713" s="349"/>
    </row>
    <row r="1714" spans="1:5" ht="15.75">
      <c r="A1714" s="151"/>
      <c r="B1714" s="347"/>
      <c r="C1714" s="108"/>
      <c r="D1714" s="108"/>
      <c r="E1714" s="349"/>
    </row>
    <row r="1715" spans="1:5" ht="15.75">
      <c r="A1715" s="151"/>
      <c r="B1715" s="347"/>
      <c r="C1715" s="108"/>
      <c r="D1715" s="108"/>
      <c r="E1715" s="349"/>
    </row>
    <row r="1716" spans="1:5" ht="15.75">
      <c r="A1716" s="151"/>
      <c r="B1716" s="347"/>
      <c r="C1716" s="108"/>
      <c r="D1716" s="108"/>
      <c r="E1716" s="349"/>
    </row>
    <row r="1717" spans="1:5" ht="15.75">
      <c r="A1717" s="151"/>
      <c r="B1717" s="347"/>
      <c r="C1717" s="108"/>
      <c r="D1717" s="108"/>
      <c r="E1717" s="349"/>
    </row>
    <row r="1718" spans="1:5" ht="15.75">
      <c r="A1718" s="151"/>
      <c r="B1718" s="347"/>
      <c r="C1718" s="108"/>
      <c r="D1718" s="108"/>
      <c r="E1718" s="349"/>
    </row>
    <row r="1719" spans="1:5" ht="15.75">
      <c r="A1719" s="151"/>
      <c r="B1719" s="347"/>
      <c r="C1719" s="108"/>
      <c r="D1719" s="108"/>
      <c r="E1719" s="349"/>
    </row>
    <row r="1720" spans="1:5" ht="15.75">
      <c r="A1720" s="151"/>
      <c r="B1720" s="347"/>
      <c r="C1720" s="108"/>
      <c r="D1720" s="108"/>
      <c r="E1720" s="349"/>
    </row>
    <row r="1721" spans="1:5" ht="15.75">
      <c r="A1721" s="151"/>
      <c r="B1721" s="347"/>
      <c r="C1721" s="108"/>
      <c r="D1721" s="108"/>
      <c r="E1721" s="349"/>
    </row>
    <row r="1722" spans="1:5" ht="15.75">
      <c r="A1722" s="151"/>
      <c r="B1722" s="347"/>
      <c r="C1722" s="108"/>
      <c r="D1722" s="108"/>
      <c r="E1722" s="349"/>
    </row>
    <row r="1723" spans="1:5" ht="15.75">
      <c r="A1723" s="151"/>
      <c r="B1723" s="347"/>
      <c r="C1723" s="108"/>
      <c r="D1723" s="108"/>
      <c r="E1723" s="349"/>
    </row>
    <row r="1724" spans="1:5" ht="15.75">
      <c r="A1724" s="151"/>
      <c r="B1724" s="347"/>
      <c r="C1724" s="108"/>
      <c r="D1724" s="108"/>
      <c r="E1724" s="349"/>
    </row>
    <row r="1725" spans="1:5" ht="15.75">
      <c r="A1725" s="151"/>
      <c r="B1725" s="347"/>
      <c r="C1725" s="108"/>
      <c r="D1725" s="108"/>
      <c r="E1725" s="349"/>
    </row>
    <row r="1726" spans="1:5" ht="15.75">
      <c r="A1726" s="151"/>
      <c r="B1726" s="347"/>
      <c r="C1726" s="108"/>
      <c r="D1726" s="108"/>
      <c r="E1726" s="349"/>
    </row>
    <row r="1727" spans="1:5" ht="15.75">
      <c r="A1727" s="151"/>
      <c r="B1727" s="347"/>
      <c r="C1727" s="108"/>
      <c r="D1727" s="108"/>
      <c r="E1727" s="349"/>
    </row>
    <row r="1728" spans="1:5" ht="15.75">
      <c r="A1728" s="151"/>
      <c r="B1728" s="347"/>
      <c r="C1728" s="108"/>
      <c r="D1728" s="108"/>
      <c r="E1728" s="349"/>
    </row>
    <row r="1729" spans="1:5" ht="15.75">
      <c r="A1729" s="151"/>
      <c r="B1729" s="347"/>
      <c r="C1729" s="108"/>
      <c r="D1729" s="108"/>
      <c r="E1729" s="349"/>
    </row>
    <row r="1730" spans="1:5" ht="15.75">
      <c r="A1730" s="151"/>
      <c r="B1730" s="347"/>
      <c r="C1730" s="108"/>
      <c r="D1730" s="108"/>
      <c r="E1730" s="349"/>
    </row>
    <row r="1731" spans="1:5" ht="15.75">
      <c r="A1731" s="151"/>
      <c r="B1731" s="347"/>
      <c r="C1731" s="108"/>
      <c r="D1731" s="108"/>
      <c r="E1731" s="349"/>
    </row>
    <row r="1732" spans="1:5" ht="15.75">
      <c r="A1732" s="151"/>
      <c r="B1732" s="347"/>
      <c r="C1732" s="108"/>
      <c r="D1732" s="108"/>
      <c r="E1732" s="349"/>
    </row>
    <row r="1733" spans="1:5" ht="15.75">
      <c r="A1733" s="151"/>
      <c r="B1733" s="347"/>
      <c r="C1733" s="108"/>
      <c r="D1733" s="108"/>
      <c r="E1733" s="349"/>
    </row>
    <row r="1734" spans="1:5" ht="15.75">
      <c r="A1734" s="151"/>
      <c r="B1734" s="347"/>
      <c r="C1734" s="108"/>
      <c r="D1734" s="108"/>
      <c r="E1734" s="349"/>
    </row>
    <row r="1735" spans="1:5" ht="15.75">
      <c r="A1735" s="151"/>
      <c r="B1735" s="347"/>
      <c r="C1735" s="108"/>
      <c r="D1735" s="108"/>
      <c r="E1735" s="349"/>
    </row>
    <row r="1736" spans="1:5" ht="15.75">
      <c r="A1736" s="151"/>
      <c r="B1736" s="347"/>
      <c r="C1736" s="108"/>
      <c r="D1736" s="108"/>
      <c r="E1736" s="349"/>
    </row>
    <row r="1737" spans="1:5" ht="15.75">
      <c r="A1737" s="151"/>
      <c r="B1737" s="347"/>
      <c r="C1737" s="108"/>
      <c r="D1737" s="108"/>
      <c r="E1737" s="349"/>
    </row>
    <row r="1738" spans="1:5" ht="15.75">
      <c r="A1738" s="151"/>
      <c r="B1738" s="347"/>
      <c r="C1738" s="108"/>
      <c r="D1738" s="108"/>
      <c r="E1738" s="349"/>
    </row>
    <row r="1739" spans="1:5" ht="15.75">
      <c r="A1739" s="151"/>
      <c r="B1739" s="347"/>
      <c r="C1739" s="108"/>
      <c r="D1739" s="108"/>
      <c r="E1739" s="349"/>
    </row>
    <row r="1740" spans="1:5" ht="15.75">
      <c r="A1740" s="151"/>
      <c r="B1740" s="347"/>
      <c r="C1740" s="108"/>
      <c r="D1740" s="108"/>
      <c r="E1740" s="349"/>
    </row>
    <row r="1741" spans="1:5" ht="15.75">
      <c r="A1741" s="151"/>
      <c r="B1741" s="347"/>
      <c r="C1741" s="108"/>
      <c r="D1741" s="108"/>
      <c r="E1741" s="349"/>
    </row>
    <row r="1742" spans="1:5" ht="15.75">
      <c r="A1742" s="151"/>
      <c r="B1742" s="347"/>
      <c r="C1742" s="108"/>
      <c r="D1742" s="108"/>
      <c r="E1742" s="349"/>
    </row>
    <row r="1743" spans="1:5" ht="15.75">
      <c r="A1743" s="151"/>
      <c r="B1743" s="347"/>
      <c r="C1743" s="108"/>
      <c r="D1743" s="108"/>
      <c r="E1743" s="349"/>
    </row>
    <row r="1744" spans="1:5" ht="15.75">
      <c r="A1744" s="151"/>
      <c r="B1744" s="347"/>
      <c r="C1744" s="108"/>
      <c r="D1744" s="108"/>
      <c r="E1744" s="349"/>
    </row>
    <row r="1745" spans="1:5" ht="15.75">
      <c r="A1745" s="151"/>
      <c r="B1745" s="347"/>
      <c r="C1745" s="108"/>
      <c r="D1745" s="108"/>
      <c r="E1745" s="349"/>
    </row>
    <row r="1746" spans="1:5" ht="15.75">
      <c r="A1746" s="151"/>
      <c r="B1746" s="347"/>
      <c r="C1746" s="108"/>
      <c r="D1746" s="108"/>
      <c r="E1746" s="349"/>
    </row>
    <row r="1747" spans="1:5" ht="15.75">
      <c r="A1747" s="151"/>
      <c r="B1747" s="347"/>
      <c r="C1747" s="108"/>
      <c r="D1747" s="108"/>
      <c r="E1747" s="349"/>
    </row>
    <row r="1748" spans="1:5" ht="15.75">
      <c r="A1748" s="151"/>
      <c r="B1748" s="347"/>
      <c r="C1748" s="108"/>
      <c r="D1748" s="108"/>
      <c r="E1748" s="349"/>
    </row>
    <row r="1749" spans="1:5" ht="15.75">
      <c r="A1749" s="151"/>
      <c r="B1749" s="347"/>
      <c r="C1749" s="108"/>
      <c r="D1749" s="108"/>
      <c r="E1749" s="349"/>
    </row>
    <row r="1750" spans="1:5" ht="15.75">
      <c r="A1750" s="151"/>
      <c r="B1750" s="347"/>
      <c r="C1750" s="108"/>
      <c r="D1750" s="108"/>
      <c r="E1750" s="349"/>
    </row>
    <row r="1751" spans="1:5" ht="15.75">
      <c r="A1751" s="151"/>
      <c r="B1751" s="347"/>
      <c r="C1751" s="108"/>
      <c r="D1751" s="108"/>
      <c r="E1751" s="349"/>
    </row>
    <row r="1752" spans="1:5" ht="15.75">
      <c r="A1752" s="151"/>
      <c r="B1752" s="347"/>
      <c r="C1752" s="108"/>
      <c r="D1752" s="108"/>
      <c r="E1752" s="349"/>
    </row>
    <row r="1753" spans="1:5" ht="15.75">
      <c r="A1753" s="151"/>
      <c r="B1753" s="347"/>
      <c r="C1753" s="108"/>
      <c r="D1753" s="108"/>
      <c r="E1753" s="349"/>
    </row>
    <row r="1754" spans="1:5" ht="15.75">
      <c r="A1754" s="151"/>
      <c r="B1754" s="347"/>
      <c r="C1754" s="108"/>
      <c r="D1754" s="108"/>
      <c r="E1754" s="349"/>
    </row>
    <row r="1755" spans="1:5" ht="15.75">
      <c r="A1755" s="151"/>
      <c r="B1755" s="347"/>
      <c r="C1755" s="108"/>
      <c r="D1755" s="108"/>
      <c r="E1755" s="349"/>
    </row>
    <row r="1756" spans="1:5" ht="15.75">
      <c r="A1756" s="151"/>
      <c r="B1756" s="347"/>
      <c r="C1756" s="108"/>
      <c r="D1756" s="108"/>
      <c r="E1756" s="349"/>
    </row>
    <row r="1757" spans="1:5" ht="15.75">
      <c r="A1757" s="151"/>
      <c r="B1757" s="347"/>
      <c r="C1757" s="108"/>
      <c r="D1757" s="108"/>
      <c r="E1757" s="349"/>
    </row>
    <row r="1758" spans="1:5" ht="15.75">
      <c r="A1758" s="151"/>
      <c r="B1758" s="347"/>
      <c r="C1758" s="108"/>
      <c r="D1758" s="108"/>
      <c r="E1758" s="349"/>
    </row>
    <row r="1759" spans="1:5" ht="15.75">
      <c r="A1759" s="151"/>
      <c r="B1759" s="347"/>
      <c r="C1759" s="108"/>
      <c r="D1759" s="108"/>
      <c r="E1759" s="349"/>
    </row>
    <row r="1760" spans="1:5" ht="15.75">
      <c r="A1760" s="151"/>
      <c r="B1760" s="347"/>
      <c r="C1760" s="108"/>
      <c r="D1760" s="108"/>
      <c r="E1760" s="349"/>
    </row>
    <row r="1761" spans="1:5" ht="15.75">
      <c r="A1761" s="151"/>
      <c r="B1761" s="347"/>
      <c r="C1761" s="108"/>
      <c r="D1761" s="108"/>
      <c r="E1761" s="349"/>
    </row>
    <row r="1762" spans="1:5" ht="15.75">
      <c r="A1762" s="151"/>
      <c r="B1762" s="347"/>
      <c r="C1762" s="108"/>
      <c r="D1762" s="108"/>
      <c r="E1762" s="349"/>
    </row>
    <row r="1763" spans="1:5" ht="15.75">
      <c r="A1763" s="151"/>
      <c r="B1763" s="347"/>
      <c r="C1763" s="108"/>
      <c r="D1763" s="108"/>
      <c r="E1763" s="349"/>
    </row>
    <row r="1764" spans="1:5" ht="15.75">
      <c r="A1764" s="151"/>
      <c r="B1764" s="347"/>
      <c r="C1764" s="108"/>
      <c r="D1764" s="108"/>
      <c r="E1764" s="349"/>
    </row>
    <row r="1765" spans="1:5" ht="15.75">
      <c r="A1765" s="151"/>
      <c r="B1765" s="347"/>
      <c r="C1765" s="108"/>
      <c r="D1765" s="108"/>
      <c r="E1765" s="349"/>
    </row>
    <row r="1766" spans="1:5" ht="15.75">
      <c r="A1766" s="151"/>
      <c r="B1766" s="347"/>
      <c r="C1766" s="108"/>
      <c r="D1766" s="108"/>
      <c r="E1766" s="349"/>
    </row>
    <row r="1767" spans="1:5" ht="15.75">
      <c r="A1767" s="151"/>
      <c r="B1767" s="347"/>
      <c r="C1767" s="108"/>
      <c r="D1767" s="108"/>
      <c r="E1767" s="349"/>
    </row>
    <row r="1768" spans="1:5" ht="15.75">
      <c r="A1768" s="151"/>
      <c r="B1768" s="347"/>
      <c r="C1768" s="108"/>
      <c r="D1768" s="108"/>
      <c r="E1768" s="349"/>
    </row>
    <row r="1769" spans="1:5" ht="15.75">
      <c r="A1769" s="151"/>
      <c r="B1769" s="347"/>
      <c r="C1769" s="108"/>
      <c r="D1769" s="108"/>
      <c r="E1769" s="349"/>
    </row>
    <row r="1770" spans="1:5" ht="15.75">
      <c r="A1770" s="151"/>
      <c r="B1770" s="347"/>
      <c r="C1770" s="108"/>
      <c r="D1770" s="108"/>
      <c r="E1770" s="349"/>
    </row>
    <row r="1771" spans="1:5" ht="15.75">
      <c r="A1771" s="151"/>
      <c r="B1771" s="347"/>
      <c r="C1771" s="108"/>
      <c r="D1771" s="108"/>
      <c r="E1771" s="349"/>
    </row>
    <row r="1772" spans="1:5" ht="15.75">
      <c r="A1772" s="151"/>
      <c r="B1772" s="347"/>
      <c r="C1772" s="108"/>
      <c r="D1772" s="108"/>
      <c r="E1772" s="349"/>
    </row>
    <row r="1773" spans="1:5" ht="15.75">
      <c r="A1773" s="151"/>
      <c r="B1773" s="347"/>
      <c r="C1773" s="108"/>
      <c r="D1773" s="108"/>
      <c r="E1773" s="349"/>
    </row>
    <row r="1774" spans="1:5" ht="15.75">
      <c r="A1774" s="151"/>
      <c r="B1774" s="347"/>
      <c r="C1774" s="108"/>
      <c r="D1774" s="108"/>
      <c r="E1774" s="349"/>
    </row>
    <row r="1775" spans="1:5" ht="15.75">
      <c r="A1775" s="151"/>
      <c r="B1775" s="347"/>
      <c r="C1775" s="108"/>
      <c r="D1775" s="108"/>
      <c r="E1775" s="349"/>
    </row>
    <row r="1776" spans="1:5" ht="15.75">
      <c r="A1776" s="151"/>
      <c r="B1776" s="347"/>
      <c r="C1776" s="108"/>
      <c r="D1776" s="108"/>
      <c r="E1776" s="349"/>
    </row>
    <row r="1777" spans="1:5" ht="15.75">
      <c r="A1777" s="151"/>
      <c r="B1777" s="347"/>
      <c r="C1777" s="108"/>
      <c r="D1777" s="108"/>
      <c r="E1777" s="349"/>
    </row>
    <row r="1778" spans="1:5" ht="15.75">
      <c r="A1778" s="151"/>
      <c r="B1778" s="347"/>
      <c r="C1778" s="108"/>
      <c r="D1778" s="108"/>
      <c r="E1778" s="349"/>
    </row>
    <row r="1779" spans="1:5" ht="15.75">
      <c r="A1779" s="151"/>
      <c r="B1779" s="347"/>
      <c r="C1779" s="108"/>
      <c r="D1779" s="108"/>
      <c r="E1779" s="349"/>
    </row>
    <row r="1780" spans="1:5" ht="15.75">
      <c r="A1780" s="151"/>
      <c r="B1780" s="347"/>
      <c r="C1780" s="108"/>
      <c r="D1780" s="108"/>
      <c r="E1780" s="349"/>
    </row>
    <row r="1781" spans="1:5" ht="15.75">
      <c r="A1781" s="151"/>
      <c r="B1781" s="347"/>
      <c r="C1781" s="108"/>
      <c r="D1781" s="108"/>
      <c r="E1781" s="349"/>
    </row>
    <row r="1782" spans="1:5" ht="15.75">
      <c r="A1782" s="151"/>
      <c r="B1782" s="347"/>
      <c r="C1782" s="108"/>
      <c r="D1782" s="108"/>
      <c r="E1782" s="349"/>
    </row>
    <row r="1783" spans="1:5" ht="15.75">
      <c r="A1783" s="151"/>
      <c r="B1783" s="347"/>
      <c r="C1783" s="108"/>
      <c r="D1783" s="108"/>
      <c r="E1783" s="349"/>
    </row>
    <row r="1784" spans="1:5" ht="15.75">
      <c r="A1784" s="151"/>
      <c r="B1784" s="347"/>
      <c r="C1784" s="108"/>
      <c r="D1784" s="108"/>
      <c r="E1784" s="349"/>
    </row>
    <row r="1785" spans="1:5" ht="15.75">
      <c r="A1785" s="151"/>
      <c r="B1785" s="347"/>
      <c r="C1785" s="108"/>
      <c r="D1785" s="108"/>
      <c r="E1785" s="349"/>
    </row>
    <row r="1786" spans="1:5" ht="15.75">
      <c r="A1786" s="151"/>
      <c r="B1786" s="347"/>
      <c r="C1786" s="108"/>
      <c r="D1786" s="108"/>
      <c r="E1786" s="349"/>
    </row>
    <row r="1787" spans="1:5" ht="15.75">
      <c r="A1787" s="151"/>
      <c r="B1787" s="347"/>
      <c r="C1787" s="108"/>
      <c r="D1787" s="108"/>
      <c r="E1787" s="349"/>
    </row>
    <row r="1788" spans="1:5" ht="15.75">
      <c r="A1788" s="151"/>
      <c r="B1788" s="347"/>
      <c r="C1788" s="108"/>
      <c r="D1788" s="108"/>
      <c r="E1788" s="349"/>
    </row>
    <row r="1789" spans="1:5" ht="15.75">
      <c r="A1789" s="151"/>
      <c r="B1789" s="347"/>
      <c r="C1789" s="108"/>
      <c r="D1789" s="108"/>
      <c r="E1789" s="349"/>
    </row>
    <row r="1790" spans="1:5" ht="15.75">
      <c r="A1790" s="151"/>
      <c r="B1790" s="347"/>
      <c r="C1790" s="108"/>
      <c r="D1790" s="108"/>
      <c r="E1790" s="349"/>
    </row>
    <row r="1791" spans="1:5" ht="15.75">
      <c r="A1791" s="151"/>
      <c r="B1791" s="347"/>
      <c r="C1791" s="108"/>
      <c r="D1791" s="108"/>
      <c r="E1791" s="349"/>
    </row>
    <row r="1792" spans="1:5" ht="15.75">
      <c r="A1792" s="151"/>
      <c r="B1792" s="347"/>
      <c r="C1792" s="108"/>
      <c r="D1792" s="108"/>
      <c r="E1792" s="349"/>
    </row>
    <row r="1793" spans="1:5" ht="15.75">
      <c r="A1793" s="151"/>
      <c r="B1793" s="347"/>
      <c r="C1793" s="108"/>
      <c r="D1793" s="108"/>
      <c r="E1793" s="349"/>
    </row>
    <row r="1794" spans="1:5" ht="15.75">
      <c r="A1794" s="151"/>
      <c r="B1794" s="347"/>
      <c r="C1794" s="108"/>
      <c r="D1794" s="108"/>
      <c r="E1794" s="349"/>
    </row>
    <row r="1795" spans="1:5" ht="15.75">
      <c r="A1795" s="151"/>
      <c r="B1795" s="347"/>
      <c r="C1795" s="108"/>
      <c r="D1795" s="108"/>
      <c r="E1795" s="349"/>
    </row>
    <row r="1796" spans="1:5" ht="15.75">
      <c r="A1796" s="151"/>
      <c r="B1796" s="347"/>
      <c r="C1796" s="108"/>
      <c r="D1796" s="108"/>
      <c r="E1796" s="349"/>
    </row>
    <row r="1797" spans="1:5" ht="15.75">
      <c r="A1797" s="151"/>
      <c r="B1797" s="347"/>
      <c r="C1797" s="108"/>
      <c r="D1797" s="108"/>
      <c r="E1797" s="349"/>
    </row>
    <row r="1798" spans="1:5" ht="15.75">
      <c r="A1798" s="151"/>
      <c r="B1798" s="347"/>
      <c r="C1798" s="108"/>
      <c r="D1798" s="108"/>
      <c r="E1798" s="349"/>
    </row>
    <row r="1799" spans="1:5" ht="15.75">
      <c r="A1799" s="151"/>
      <c r="B1799" s="347"/>
      <c r="C1799" s="108"/>
      <c r="D1799" s="108"/>
      <c r="E1799" s="349"/>
    </row>
    <row r="1800" spans="1:5" ht="15.75">
      <c r="A1800" s="151"/>
      <c r="B1800" s="347"/>
      <c r="C1800" s="108"/>
      <c r="D1800" s="108"/>
      <c r="E1800" s="349"/>
    </row>
    <row r="1801" spans="1:5" ht="15.75">
      <c r="A1801" s="151"/>
      <c r="B1801" s="347"/>
      <c r="C1801" s="108"/>
      <c r="D1801" s="108"/>
      <c r="E1801" s="349"/>
    </row>
    <row r="1802" spans="1:5" ht="15.75">
      <c r="A1802" s="151"/>
      <c r="B1802" s="347"/>
      <c r="C1802" s="108"/>
      <c r="D1802" s="108"/>
      <c r="E1802" s="349"/>
    </row>
    <row r="1803" spans="1:5" ht="15.75">
      <c r="A1803" s="151"/>
      <c r="B1803" s="347"/>
      <c r="C1803" s="108"/>
      <c r="D1803" s="108"/>
      <c r="E1803" s="349"/>
    </row>
    <row r="1804" spans="1:5" ht="15.75">
      <c r="A1804" s="151"/>
      <c r="B1804" s="347"/>
      <c r="C1804" s="108"/>
      <c r="D1804" s="108"/>
      <c r="E1804" s="349"/>
    </row>
    <row r="1805" spans="1:5" ht="15.75">
      <c r="A1805" s="151"/>
      <c r="B1805" s="347"/>
      <c r="C1805" s="108"/>
      <c r="D1805" s="108"/>
      <c r="E1805" s="349"/>
    </row>
    <row r="1806" spans="1:5" ht="15.75">
      <c r="A1806" s="151"/>
      <c r="B1806" s="347"/>
      <c r="C1806" s="108"/>
      <c r="D1806" s="108"/>
      <c r="E1806" s="349"/>
    </row>
    <row r="1807" spans="1:5" ht="15.75">
      <c r="A1807" s="151"/>
      <c r="B1807" s="347"/>
      <c r="C1807" s="108"/>
      <c r="D1807" s="108"/>
      <c r="E1807" s="349"/>
    </row>
    <row r="1808" spans="1:5" ht="15.75">
      <c r="A1808" s="151"/>
      <c r="B1808" s="347"/>
      <c r="C1808" s="108"/>
      <c r="D1808" s="108"/>
      <c r="E1808" s="349"/>
    </row>
    <row r="1809" spans="1:5" ht="15.75">
      <c r="A1809" s="151"/>
      <c r="B1809" s="347"/>
      <c r="C1809" s="108"/>
      <c r="D1809" s="108"/>
      <c r="E1809" s="349"/>
    </row>
    <row r="1810" spans="1:5" ht="15.75">
      <c r="A1810" s="151"/>
      <c r="B1810" s="347"/>
      <c r="C1810" s="108"/>
      <c r="D1810" s="108"/>
      <c r="E1810" s="349"/>
    </row>
    <row r="1811" spans="1:5" ht="15.75">
      <c r="A1811" s="151"/>
      <c r="B1811" s="347"/>
      <c r="C1811" s="108"/>
      <c r="D1811" s="108"/>
      <c r="E1811" s="349"/>
    </row>
    <row r="1812" spans="1:5" ht="15.75">
      <c r="A1812" s="151"/>
      <c r="B1812" s="347"/>
      <c r="C1812" s="108"/>
      <c r="D1812" s="108"/>
      <c r="E1812" s="349"/>
    </row>
    <row r="1813" spans="1:5" ht="15.75">
      <c r="A1813" s="151"/>
      <c r="B1813" s="347"/>
      <c r="C1813" s="108"/>
      <c r="D1813" s="108"/>
      <c r="E1813" s="349"/>
    </row>
    <row r="1814" spans="1:5" ht="15.75">
      <c r="A1814" s="151"/>
      <c r="B1814" s="347"/>
      <c r="C1814" s="108"/>
      <c r="D1814" s="108"/>
      <c r="E1814" s="349"/>
    </row>
    <row r="1815" spans="1:5" ht="15.75">
      <c r="A1815" s="151"/>
      <c r="B1815" s="347"/>
      <c r="C1815" s="108"/>
      <c r="D1815" s="108"/>
      <c r="E1815" s="349"/>
    </row>
    <row r="1816" spans="1:5" ht="15.75">
      <c r="A1816" s="151"/>
      <c r="B1816" s="347"/>
      <c r="C1816" s="108"/>
      <c r="D1816" s="108"/>
      <c r="E1816" s="349"/>
    </row>
    <row r="1817" spans="1:5" ht="15.75">
      <c r="A1817" s="151"/>
      <c r="B1817" s="347"/>
      <c r="C1817" s="108"/>
      <c r="D1817" s="108"/>
      <c r="E1817" s="349"/>
    </row>
    <row r="1818" spans="1:5" ht="15.75">
      <c r="A1818" s="151"/>
      <c r="B1818" s="347"/>
      <c r="C1818" s="108"/>
      <c r="D1818" s="108"/>
      <c r="E1818" s="349"/>
    </row>
    <row r="1819" spans="1:5" ht="15.75">
      <c r="A1819" s="151"/>
      <c r="B1819" s="347"/>
      <c r="C1819" s="108"/>
      <c r="D1819" s="108"/>
      <c r="E1819" s="349"/>
    </row>
    <row r="1820" spans="1:5" ht="15.75">
      <c r="A1820" s="151"/>
      <c r="B1820" s="347"/>
      <c r="C1820" s="108"/>
      <c r="D1820" s="108"/>
      <c r="E1820" s="349"/>
    </row>
    <row r="1821" spans="1:5" ht="15.75">
      <c r="A1821" s="151"/>
      <c r="B1821" s="347"/>
      <c r="C1821" s="108"/>
      <c r="D1821" s="108"/>
      <c r="E1821" s="349"/>
    </row>
    <row r="1822" spans="1:5" ht="15.75">
      <c r="A1822" s="151"/>
      <c r="B1822" s="347"/>
      <c r="C1822" s="108"/>
      <c r="D1822" s="108"/>
      <c r="E1822" s="349"/>
    </row>
    <row r="1823" spans="1:5" ht="15.75">
      <c r="A1823" s="151"/>
      <c r="B1823" s="347"/>
      <c r="C1823" s="108"/>
      <c r="D1823" s="108"/>
      <c r="E1823" s="349"/>
    </row>
    <row r="1824" spans="1:5" ht="15.75">
      <c r="A1824" s="151"/>
      <c r="B1824" s="347"/>
      <c r="C1824" s="108"/>
      <c r="D1824" s="108"/>
      <c r="E1824" s="349"/>
    </row>
    <row r="1825" spans="1:5" ht="15.75">
      <c r="A1825" s="151"/>
      <c r="B1825" s="347"/>
      <c r="C1825" s="108"/>
      <c r="D1825" s="108"/>
      <c r="E1825" s="349"/>
    </row>
    <row r="1826" spans="1:5" ht="15.75">
      <c r="A1826" s="151"/>
      <c r="B1826" s="347"/>
      <c r="C1826" s="108"/>
      <c r="D1826" s="108"/>
      <c r="E1826" s="349"/>
    </row>
    <row r="1827" spans="1:5" ht="15.75">
      <c r="A1827" s="151"/>
      <c r="B1827" s="347"/>
      <c r="C1827" s="108"/>
      <c r="D1827" s="108"/>
      <c r="E1827" s="349"/>
    </row>
    <row r="1828" spans="1:5" ht="15.75">
      <c r="A1828" s="151"/>
      <c r="B1828" s="347"/>
      <c r="C1828" s="108"/>
      <c r="D1828" s="108"/>
      <c r="E1828" s="349"/>
    </row>
    <row r="1829" spans="1:5" ht="15.75">
      <c r="A1829" s="151"/>
      <c r="B1829" s="347"/>
      <c r="C1829" s="108"/>
      <c r="D1829" s="108"/>
      <c r="E1829" s="349"/>
    </row>
    <row r="1830" spans="1:5" ht="15.75">
      <c r="A1830" s="151"/>
      <c r="B1830" s="347"/>
      <c r="C1830" s="108"/>
      <c r="D1830" s="108"/>
      <c r="E1830" s="349"/>
    </row>
    <row r="1831" spans="1:5" ht="15.75">
      <c r="A1831" s="151"/>
      <c r="B1831" s="347"/>
      <c r="C1831" s="108"/>
      <c r="D1831" s="108"/>
      <c r="E1831" s="349"/>
    </row>
    <row r="1832" spans="1:5" ht="15.75">
      <c r="A1832" s="151"/>
      <c r="B1832" s="347"/>
      <c r="C1832" s="108"/>
      <c r="D1832" s="108"/>
      <c r="E1832" s="349"/>
    </row>
    <row r="1833" spans="1:5" ht="15.75">
      <c r="A1833" s="151"/>
      <c r="B1833" s="347"/>
      <c r="C1833" s="108"/>
      <c r="D1833" s="108"/>
      <c r="E1833" s="349"/>
    </row>
    <row r="1834" spans="1:5" ht="15.75">
      <c r="A1834" s="151"/>
      <c r="B1834" s="347"/>
      <c r="C1834" s="108"/>
      <c r="D1834" s="108"/>
      <c r="E1834" s="349"/>
    </row>
    <row r="1835" spans="1:5" ht="15.75">
      <c r="A1835" s="151"/>
      <c r="B1835" s="347"/>
      <c r="C1835" s="108"/>
      <c r="D1835" s="108"/>
      <c r="E1835" s="349"/>
    </row>
    <row r="1836" spans="1:5" ht="15.75">
      <c r="A1836" s="151"/>
      <c r="B1836" s="347"/>
      <c r="C1836" s="108"/>
      <c r="D1836" s="108"/>
      <c r="E1836" s="349"/>
    </row>
    <row r="1837" spans="1:5" ht="15.75">
      <c r="A1837" s="151"/>
      <c r="B1837" s="347"/>
      <c r="C1837" s="108"/>
      <c r="D1837" s="108"/>
      <c r="E1837" s="349"/>
    </row>
    <row r="1838" spans="1:5" ht="15.75">
      <c r="A1838" s="151"/>
      <c r="B1838" s="347"/>
      <c r="C1838" s="108"/>
      <c r="D1838" s="108"/>
      <c r="E1838" s="349"/>
    </row>
    <row r="1839" spans="1:5" ht="15.75">
      <c r="A1839" s="151"/>
      <c r="B1839" s="347"/>
      <c r="C1839" s="108"/>
      <c r="D1839" s="108"/>
      <c r="E1839" s="349"/>
    </row>
    <row r="1840" spans="1:5" ht="15.75">
      <c r="A1840" s="151"/>
      <c r="B1840" s="347"/>
      <c r="C1840" s="108"/>
      <c r="D1840" s="108"/>
      <c r="E1840" s="349"/>
    </row>
    <row r="1841" spans="1:5" ht="15.75">
      <c r="A1841" s="151"/>
      <c r="B1841" s="347"/>
      <c r="C1841" s="108"/>
      <c r="D1841" s="108"/>
      <c r="E1841" s="349"/>
    </row>
    <row r="1842" spans="1:5" ht="15.75">
      <c r="A1842" s="151"/>
      <c r="B1842" s="347"/>
      <c r="C1842" s="108"/>
      <c r="D1842" s="108"/>
      <c r="E1842" s="349"/>
    </row>
    <row r="1843" spans="1:5" ht="15.75">
      <c r="A1843" s="151"/>
      <c r="B1843" s="347"/>
      <c r="C1843" s="108"/>
      <c r="D1843" s="108"/>
      <c r="E1843" s="349"/>
    </row>
    <row r="1844" spans="1:5" ht="15.75">
      <c r="A1844" s="151"/>
      <c r="B1844" s="347"/>
      <c r="C1844" s="108"/>
      <c r="D1844" s="108"/>
      <c r="E1844" s="349"/>
    </row>
    <row r="1845" spans="1:5" ht="15.75">
      <c r="A1845" s="151"/>
      <c r="B1845" s="347"/>
      <c r="C1845" s="108"/>
      <c r="D1845" s="108"/>
      <c r="E1845" s="349"/>
    </row>
    <row r="1846" spans="1:5" ht="15.75">
      <c r="A1846" s="151"/>
      <c r="B1846" s="347"/>
      <c r="C1846" s="108"/>
      <c r="D1846" s="108"/>
      <c r="E1846" s="349"/>
    </row>
    <row r="1847" spans="1:5" ht="15.75">
      <c r="A1847" s="151"/>
      <c r="B1847" s="347"/>
      <c r="C1847" s="108"/>
      <c r="D1847" s="108"/>
      <c r="E1847" s="349"/>
    </row>
    <row r="1848" spans="1:5" ht="15.75">
      <c r="A1848" s="151"/>
      <c r="B1848" s="347"/>
      <c r="C1848" s="108"/>
      <c r="D1848" s="108"/>
      <c r="E1848" s="349"/>
    </row>
    <row r="1849" spans="1:5" ht="15.75">
      <c r="A1849" s="151"/>
      <c r="B1849" s="347"/>
      <c r="C1849" s="108"/>
      <c r="D1849" s="108"/>
      <c r="E1849" s="349"/>
    </row>
    <row r="1850" spans="1:5" ht="15.75">
      <c r="A1850" s="151"/>
      <c r="B1850" s="347"/>
      <c r="C1850" s="108"/>
      <c r="D1850" s="108"/>
      <c r="E1850" s="349"/>
    </row>
    <row r="1851" spans="1:5" ht="15.75">
      <c r="A1851" s="151"/>
      <c r="B1851" s="347"/>
      <c r="C1851" s="108"/>
      <c r="D1851" s="108"/>
      <c r="E1851" s="349"/>
    </row>
    <row r="1852" spans="1:5" ht="15.75">
      <c r="A1852" s="151"/>
      <c r="B1852" s="347"/>
      <c r="C1852" s="108"/>
      <c r="D1852" s="108"/>
      <c r="E1852" s="349"/>
    </row>
    <row r="1853" spans="1:5" ht="15.75">
      <c r="A1853" s="151"/>
      <c r="B1853" s="347"/>
      <c r="C1853" s="108"/>
      <c r="D1853" s="108"/>
      <c r="E1853" s="349"/>
    </row>
    <row r="1854" spans="1:5" ht="15.75">
      <c r="A1854" s="151"/>
      <c r="B1854" s="347"/>
      <c r="C1854" s="108"/>
      <c r="D1854" s="108"/>
      <c r="E1854" s="349"/>
    </row>
    <row r="1855" spans="1:5" ht="15.75">
      <c r="A1855" s="151"/>
      <c r="B1855" s="347"/>
      <c r="C1855" s="108"/>
      <c r="D1855" s="108"/>
      <c r="E1855" s="349"/>
    </row>
    <row r="1856" spans="1:5" ht="15.75">
      <c r="A1856" s="151"/>
      <c r="B1856" s="347"/>
      <c r="C1856" s="108"/>
      <c r="D1856" s="108"/>
      <c r="E1856" s="349"/>
    </row>
    <row r="1857" spans="1:5" ht="15.75">
      <c r="A1857" s="151"/>
      <c r="B1857" s="347"/>
      <c r="C1857" s="108"/>
      <c r="D1857" s="108"/>
      <c r="E1857" s="349"/>
    </row>
    <row r="1858" spans="1:5" ht="15.75">
      <c r="A1858" s="151"/>
      <c r="B1858" s="347"/>
      <c r="C1858" s="108"/>
      <c r="D1858" s="108"/>
      <c r="E1858" s="349"/>
    </row>
    <row r="1859" spans="1:5" ht="15.75">
      <c r="A1859" s="151"/>
      <c r="B1859" s="347"/>
      <c r="C1859" s="108"/>
      <c r="D1859" s="108"/>
      <c r="E1859" s="349"/>
    </row>
    <row r="1860" spans="1:5" ht="15.75">
      <c r="A1860" s="151"/>
      <c r="B1860" s="347"/>
      <c r="C1860" s="108"/>
      <c r="D1860" s="108"/>
      <c r="E1860" s="349"/>
    </row>
    <row r="1861" spans="1:5" ht="15.75">
      <c r="A1861" s="151"/>
      <c r="B1861" s="347"/>
      <c r="C1861" s="108"/>
      <c r="D1861" s="108"/>
      <c r="E1861" s="349"/>
    </row>
    <row r="1862" spans="1:5" ht="15.75">
      <c r="A1862" s="151"/>
      <c r="B1862" s="347"/>
      <c r="C1862" s="108"/>
      <c r="D1862" s="108"/>
      <c r="E1862" s="349"/>
    </row>
    <row r="1863" spans="1:5" ht="15.75">
      <c r="A1863" s="151"/>
      <c r="B1863" s="347"/>
      <c r="C1863" s="108"/>
      <c r="D1863" s="108"/>
      <c r="E1863" s="349"/>
    </row>
    <row r="1864" spans="1:5" ht="15.75">
      <c r="A1864" s="151"/>
      <c r="B1864" s="347"/>
      <c r="C1864" s="108"/>
      <c r="D1864" s="108"/>
      <c r="E1864" s="349"/>
    </row>
    <row r="1865" spans="1:5" ht="15.75">
      <c r="A1865" s="151"/>
      <c r="B1865" s="347"/>
      <c r="C1865" s="108"/>
      <c r="D1865" s="108"/>
      <c r="E1865" s="349"/>
    </row>
    <row r="1866" spans="1:5" ht="15.75">
      <c r="A1866" s="151"/>
      <c r="B1866" s="347"/>
      <c r="C1866" s="108"/>
      <c r="D1866" s="108"/>
      <c r="E1866" s="349"/>
    </row>
    <row r="1867" spans="1:5" ht="15.75">
      <c r="A1867" s="151"/>
      <c r="B1867" s="347"/>
      <c r="C1867" s="108"/>
      <c r="D1867" s="108"/>
      <c r="E1867" s="349"/>
    </row>
    <row r="1868" spans="1:5" ht="15.75">
      <c r="A1868" s="151"/>
      <c r="B1868" s="347"/>
      <c r="C1868" s="108"/>
      <c r="D1868" s="108"/>
      <c r="E1868" s="349"/>
    </row>
    <row r="1869" spans="1:5" ht="15.75">
      <c r="A1869" s="151"/>
      <c r="B1869" s="347"/>
      <c r="C1869" s="108"/>
      <c r="D1869" s="108"/>
      <c r="E1869" s="349"/>
    </row>
    <row r="1870" spans="1:5" ht="15.75">
      <c r="A1870" s="151"/>
      <c r="B1870" s="347"/>
      <c r="C1870" s="108"/>
      <c r="D1870" s="108"/>
      <c r="E1870" s="349"/>
    </row>
    <row r="1871" spans="1:5" ht="15.75">
      <c r="A1871" s="151"/>
      <c r="B1871" s="347"/>
      <c r="C1871" s="108"/>
      <c r="D1871" s="108"/>
      <c r="E1871" s="349"/>
    </row>
    <row r="1872" spans="1:5" ht="15.75">
      <c r="A1872" s="151"/>
      <c r="B1872" s="347"/>
      <c r="C1872" s="108"/>
      <c r="D1872" s="108"/>
      <c r="E1872" s="349"/>
    </row>
    <row r="1873" spans="1:5" ht="15.75">
      <c r="A1873" s="151"/>
      <c r="B1873" s="347"/>
      <c r="C1873" s="108"/>
      <c r="D1873" s="108"/>
      <c r="E1873" s="349"/>
    </row>
    <row r="1874" spans="1:5" ht="15.75">
      <c r="A1874" s="151"/>
      <c r="B1874" s="347"/>
      <c r="C1874" s="108"/>
      <c r="D1874" s="108"/>
      <c r="E1874" s="349"/>
    </row>
    <row r="1875" spans="1:5" ht="15.75">
      <c r="A1875" s="151"/>
      <c r="B1875" s="347"/>
      <c r="C1875" s="108"/>
      <c r="D1875" s="108"/>
      <c r="E1875" s="349"/>
    </row>
    <row r="1876" spans="1:5" ht="15.75">
      <c r="A1876" s="151"/>
      <c r="B1876" s="347"/>
      <c r="C1876" s="108"/>
      <c r="D1876" s="108"/>
      <c r="E1876" s="349"/>
    </row>
    <row r="1877" spans="1:5" ht="15.75">
      <c r="A1877" s="151"/>
      <c r="B1877" s="347"/>
      <c r="C1877" s="108"/>
      <c r="D1877" s="108"/>
      <c r="E1877" s="349"/>
    </row>
    <row r="1878" spans="1:5" ht="15.75">
      <c r="A1878" s="151"/>
      <c r="B1878" s="347"/>
      <c r="C1878" s="108"/>
      <c r="D1878" s="108"/>
      <c r="E1878" s="349"/>
    </row>
    <row r="1879" spans="1:5" ht="15.75">
      <c r="A1879" s="151"/>
      <c r="B1879" s="347"/>
      <c r="C1879" s="108"/>
      <c r="D1879" s="108"/>
      <c r="E1879" s="349"/>
    </row>
    <row r="1880" spans="1:5" ht="15.75">
      <c r="A1880" s="151"/>
      <c r="B1880" s="347"/>
      <c r="C1880" s="108"/>
      <c r="D1880" s="108"/>
      <c r="E1880" s="349"/>
    </row>
    <row r="1881" spans="1:5" ht="15.75">
      <c r="A1881" s="151"/>
      <c r="B1881" s="347"/>
      <c r="C1881" s="108"/>
      <c r="D1881" s="108"/>
      <c r="E1881" s="349"/>
    </row>
    <row r="1882" spans="1:5" ht="15.75">
      <c r="A1882" s="151"/>
      <c r="B1882" s="347"/>
      <c r="C1882" s="108"/>
      <c r="D1882" s="108"/>
      <c r="E1882" s="349"/>
    </row>
    <row r="1883" spans="1:5" ht="15.75">
      <c r="A1883" s="151"/>
      <c r="B1883" s="347"/>
      <c r="C1883" s="108"/>
      <c r="D1883" s="108"/>
      <c r="E1883" s="349"/>
    </row>
    <row r="1884" spans="1:5" ht="15.75">
      <c r="A1884" s="151"/>
      <c r="B1884" s="347"/>
      <c r="C1884" s="108"/>
      <c r="D1884" s="108"/>
      <c r="E1884" s="349"/>
    </row>
    <row r="1885" spans="1:5" ht="15.75">
      <c r="A1885" s="151"/>
      <c r="B1885" s="347"/>
      <c r="C1885" s="108"/>
      <c r="D1885" s="108"/>
      <c r="E1885" s="349"/>
    </row>
    <row r="1886" spans="1:5" ht="15.75">
      <c r="A1886" s="151"/>
      <c r="B1886" s="347"/>
      <c r="C1886" s="108"/>
      <c r="D1886" s="108"/>
      <c r="E1886" s="349"/>
    </row>
    <row r="1887" spans="1:5" ht="15.75">
      <c r="A1887" s="151"/>
      <c r="B1887" s="347"/>
      <c r="C1887" s="108"/>
      <c r="D1887" s="108"/>
      <c r="E1887" s="349"/>
    </row>
    <row r="1888" spans="1:5" ht="15.75">
      <c r="A1888" s="151"/>
      <c r="B1888" s="347"/>
      <c r="C1888" s="108"/>
      <c r="D1888" s="108"/>
      <c r="E1888" s="349"/>
    </row>
    <row r="1889" spans="1:5" ht="15.75">
      <c r="A1889" s="151"/>
      <c r="B1889" s="347"/>
      <c r="C1889" s="108"/>
      <c r="D1889" s="108"/>
      <c r="E1889" s="349"/>
    </row>
    <row r="1890" spans="1:5" ht="15.75">
      <c r="A1890" s="151"/>
      <c r="B1890" s="347"/>
      <c r="C1890" s="108"/>
      <c r="D1890" s="108"/>
      <c r="E1890" s="349"/>
    </row>
    <row r="1891" spans="1:5" ht="15.75">
      <c r="A1891" s="151"/>
      <c r="B1891" s="347"/>
      <c r="C1891" s="108"/>
      <c r="D1891" s="108"/>
      <c r="E1891" s="349"/>
    </row>
    <row r="1892" spans="1:5" ht="15.75">
      <c r="A1892" s="151"/>
      <c r="B1892" s="347"/>
      <c r="C1892" s="108"/>
      <c r="D1892" s="108"/>
      <c r="E1892" s="349"/>
    </row>
    <row r="1893" spans="1:5" ht="15.75">
      <c r="A1893" s="151"/>
      <c r="B1893" s="347"/>
      <c r="C1893" s="108"/>
      <c r="D1893" s="108"/>
      <c r="E1893" s="349"/>
    </row>
    <row r="1894" spans="1:5" ht="15.75">
      <c r="A1894" s="151"/>
      <c r="B1894" s="347"/>
      <c r="C1894" s="108"/>
      <c r="D1894" s="108"/>
      <c r="E1894" s="349"/>
    </row>
    <row r="1895" spans="1:5" ht="15.75">
      <c r="A1895" s="151"/>
      <c r="B1895" s="347"/>
      <c r="C1895" s="108"/>
      <c r="D1895" s="108"/>
      <c r="E1895" s="349"/>
    </row>
    <row r="1896" spans="1:5" ht="15.75">
      <c r="A1896" s="151"/>
      <c r="B1896" s="347"/>
      <c r="C1896" s="108"/>
      <c r="D1896" s="108"/>
      <c r="E1896" s="349"/>
    </row>
    <row r="1897" spans="1:5" ht="15.75">
      <c r="A1897" s="151"/>
      <c r="B1897" s="347"/>
      <c r="C1897" s="108"/>
      <c r="D1897" s="108"/>
      <c r="E1897" s="349"/>
    </row>
    <row r="1898" spans="1:5" ht="15.75">
      <c r="A1898" s="151"/>
      <c r="B1898" s="347"/>
      <c r="C1898" s="108"/>
      <c r="D1898" s="108"/>
      <c r="E1898" s="349"/>
    </row>
    <row r="1899" spans="1:5" ht="15.75">
      <c r="A1899" s="151"/>
      <c r="B1899" s="347"/>
      <c r="C1899" s="108"/>
      <c r="D1899" s="108"/>
      <c r="E1899" s="349"/>
    </row>
    <row r="1900" spans="1:5" ht="15.75">
      <c r="A1900" s="151"/>
      <c r="B1900" s="347"/>
      <c r="C1900" s="108"/>
      <c r="D1900" s="108"/>
      <c r="E1900" s="349"/>
    </row>
    <row r="1901" spans="1:5" ht="15.75">
      <c r="A1901" s="151"/>
      <c r="B1901" s="347"/>
      <c r="C1901" s="108"/>
      <c r="D1901" s="108"/>
      <c r="E1901" s="349"/>
    </row>
    <row r="1902" spans="1:5" ht="15.75">
      <c r="A1902" s="151"/>
      <c r="B1902" s="347"/>
      <c r="C1902" s="108"/>
      <c r="D1902" s="108"/>
      <c r="E1902" s="349"/>
    </row>
    <row r="1903" spans="1:5" ht="15.75">
      <c r="A1903" s="151"/>
      <c r="B1903" s="347"/>
      <c r="C1903" s="108"/>
      <c r="D1903" s="108"/>
      <c r="E1903" s="349"/>
    </row>
    <row r="1904" spans="1:5" ht="15.75">
      <c r="A1904" s="151"/>
      <c r="B1904" s="347"/>
      <c r="C1904" s="108"/>
      <c r="D1904" s="108"/>
      <c r="E1904" s="349"/>
    </row>
    <row r="1905" spans="1:5" ht="15.75">
      <c r="A1905" s="151"/>
      <c r="B1905" s="347"/>
      <c r="C1905" s="108"/>
      <c r="D1905" s="108"/>
      <c r="E1905" s="349"/>
    </row>
    <row r="1906" spans="1:5" ht="15.75">
      <c r="A1906" s="151"/>
      <c r="B1906" s="347"/>
      <c r="C1906" s="108"/>
      <c r="D1906" s="108"/>
      <c r="E1906" s="349"/>
    </row>
    <row r="1907" spans="1:5" ht="15.75">
      <c r="A1907" s="151"/>
      <c r="B1907" s="347"/>
      <c r="C1907" s="108"/>
      <c r="D1907" s="108"/>
      <c r="E1907" s="349"/>
    </row>
    <row r="1908" spans="1:5" ht="15.75">
      <c r="A1908" s="151"/>
      <c r="B1908" s="347"/>
      <c r="C1908" s="108"/>
      <c r="D1908" s="108"/>
      <c r="E1908" s="349"/>
    </row>
    <row r="1909" spans="1:5" ht="15.75">
      <c r="A1909" s="151"/>
      <c r="B1909" s="347"/>
      <c r="C1909" s="108"/>
      <c r="D1909" s="108"/>
      <c r="E1909" s="349"/>
    </row>
    <row r="1910" spans="1:5" ht="15.75">
      <c r="A1910" s="151"/>
      <c r="B1910" s="347"/>
      <c r="C1910" s="108"/>
      <c r="D1910" s="108"/>
      <c r="E1910" s="349"/>
    </row>
    <row r="1911" spans="1:5" ht="15.75">
      <c r="A1911" s="151"/>
      <c r="B1911" s="347"/>
      <c r="C1911" s="108"/>
      <c r="D1911" s="108"/>
      <c r="E1911" s="349"/>
    </row>
    <row r="1912" spans="1:5" ht="15.75">
      <c r="A1912" s="151"/>
      <c r="B1912" s="347"/>
      <c r="C1912" s="108"/>
      <c r="D1912" s="108"/>
      <c r="E1912" s="349"/>
    </row>
    <row r="1913" spans="1:5" ht="15.75">
      <c r="A1913" s="151"/>
      <c r="B1913" s="347"/>
      <c r="C1913" s="108"/>
      <c r="D1913" s="108"/>
      <c r="E1913" s="349"/>
    </row>
    <row r="1914" spans="1:5" ht="15.75">
      <c r="A1914" s="151"/>
      <c r="B1914" s="347"/>
      <c r="C1914" s="108"/>
      <c r="D1914" s="108"/>
      <c r="E1914" s="349"/>
    </row>
    <row r="1915" spans="1:5" ht="15.75">
      <c r="A1915" s="151"/>
      <c r="B1915" s="347"/>
      <c r="C1915" s="108"/>
      <c r="D1915" s="108"/>
      <c r="E1915" s="349"/>
    </row>
    <row r="1916" spans="1:5" ht="15.75">
      <c r="A1916" s="151"/>
      <c r="B1916" s="347"/>
      <c r="C1916" s="108"/>
      <c r="D1916" s="108"/>
      <c r="E1916" s="349"/>
    </row>
    <row r="1917" spans="1:5" ht="15.75">
      <c r="A1917" s="151"/>
      <c r="B1917" s="347"/>
      <c r="C1917" s="108"/>
      <c r="D1917" s="108"/>
      <c r="E1917" s="349"/>
    </row>
    <row r="1918" spans="1:5" ht="15.75">
      <c r="A1918" s="151"/>
      <c r="B1918" s="347"/>
      <c r="C1918" s="108"/>
      <c r="D1918" s="108"/>
      <c r="E1918" s="349"/>
    </row>
    <row r="1919" spans="1:5" ht="15.75">
      <c r="A1919" s="151"/>
      <c r="B1919" s="347"/>
      <c r="C1919" s="108"/>
      <c r="D1919" s="108"/>
      <c r="E1919" s="349"/>
    </row>
    <row r="1920" spans="1:5" ht="15.75">
      <c r="A1920" s="151"/>
      <c r="B1920" s="347"/>
      <c r="C1920" s="108"/>
      <c r="D1920" s="108"/>
      <c r="E1920" s="349"/>
    </row>
    <row r="1921" spans="1:5" ht="15.75">
      <c r="A1921" s="151"/>
      <c r="B1921" s="347"/>
      <c r="C1921" s="108"/>
      <c r="D1921" s="108"/>
      <c r="E1921" s="349"/>
    </row>
    <row r="1922" spans="1:5" ht="15.75">
      <c r="A1922" s="151"/>
      <c r="B1922" s="347"/>
      <c r="C1922" s="108"/>
      <c r="D1922" s="108"/>
      <c r="E1922" s="349"/>
    </row>
    <row r="1923" spans="1:5" ht="15.75">
      <c r="A1923" s="151"/>
      <c r="B1923" s="347"/>
      <c r="C1923" s="108"/>
      <c r="D1923" s="108"/>
      <c r="E1923" s="349"/>
    </row>
    <row r="1924" spans="1:5" ht="15.75">
      <c r="A1924" s="151"/>
      <c r="B1924" s="347"/>
      <c r="C1924" s="108"/>
      <c r="D1924" s="108"/>
      <c r="E1924" s="349"/>
    </row>
    <row r="1925" spans="1:5" ht="15.75">
      <c r="A1925" s="151"/>
      <c r="B1925" s="347"/>
      <c r="C1925" s="108"/>
      <c r="D1925" s="108"/>
      <c r="E1925" s="349"/>
    </row>
    <row r="1926" spans="1:5" ht="15.75">
      <c r="A1926" s="151"/>
      <c r="B1926" s="347"/>
      <c r="C1926" s="108"/>
      <c r="D1926" s="108"/>
      <c r="E1926" s="349"/>
    </row>
    <row r="1927" spans="1:5" ht="15.75">
      <c r="A1927" s="151"/>
      <c r="B1927" s="347"/>
      <c r="C1927" s="108"/>
      <c r="D1927" s="108"/>
      <c r="E1927" s="349"/>
    </row>
    <row r="1928" spans="1:5" ht="15.75">
      <c r="A1928" s="151"/>
      <c r="B1928" s="347"/>
      <c r="C1928" s="108"/>
      <c r="D1928" s="108"/>
      <c r="E1928" s="349"/>
    </row>
    <row r="1929" spans="1:5" ht="15.75">
      <c r="A1929" s="151"/>
      <c r="B1929" s="347"/>
      <c r="C1929" s="108"/>
      <c r="D1929" s="108"/>
      <c r="E1929" s="349"/>
    </row>
    <row r="1930" spans="1:5" ht="15.75">
      <c r="A1930" s="151"/>
      <c r="B1930" s="347"/>
      <c r="C1930" s="108"/>
      <c r="D1930" s="108"/>
      <c r="E1930" s="349"/>
    </row>
    <row r="1931" spans="1:5" ht="15.75">
      <c r="A1931" s="151"/>
      <c r="B1931" s="347"/>
      <c r="C1931" s="108"/>
      <c r="D1931" s="108"/>
      <c r="E1931" s="349"/>
    </row>
    <row r="1932" spans="1:5" ht="15.75">
      <c r="A1932" s="151"/>
      <c r="B1932" s="347"/>
      <c r="C1932" s="108"/>
      <c r="D1932" s="108"/>
      <c r="E1932" s="349"/>
    </row>
    <row r="1933" spans="1:5" ht="15.75">
      <c r="A1933" s="151"/>
      <c r="B1933" s="347"/>
      <c r="C1933" s="108"/>
      <c r="D1933" s="108"/>
      <c r="E1933" s="349"/>
    </row>
    <row r="1934" spans="1:5" ht="15.75">
      <c r="A1934" s="151"/>
      <c r="B1934" s="347"/>
      <c r="C1934" s="108"/>
      <c r="D1934" s="108"/>
      <c r="E1934" s="349"/>
    </row>
    <row r="1935" spans="1:5" ht="15.75">
      <c r="A1935" s="151"/>
      <c r="B1935" s="347"/>
      <c r="C1935" s="108"/>
      <c r="D1935" s="108"/>
      <c r="E1935" s="349"/>
    </row>
    <row r="1936" spans="1:5" ht="15.75">
      <c r="A1936" s="151"/>
      <c r="B1936" s="347"/>
      <c r="C1936" s="108"/>
      <c r="D1936" s="108"/>
      <c r="E1936" s="349"/>
    </row>
    <row r="1937" spans="1:5" ht="15.75">
      <c r="A1937" s="151"/>
      <c r="B1937" s="347"/>
      <c r="C1937" s="108"/>
      <c r="D1937" s="108"/>
      <c r="E1937" s="349"/>
    </row>
    <row r="1938" spans="1:5" ht="15.75">
      <c r="A1938" s="151"/>
      <c r="B1938" s="347"/>
      <c r="C1938" s="108"/>
      <c r="D1938" s="108"/>
      <c r="E1938" s="349"/>
    </row>
    <row r="1939" spans="1:5" ht="15.75">
      <c r="A1939" s="151"/>
      <c r="B1939" s="347"/>
      <c r="C1939" s="108"/>
      <c r="D1939" s="108"/>
      <c r="E1939" s="349"/>
    </row>
    <row r="1940" spans="1:5" ht="15.75">
      <c r="A1940" s="151"/>
      <c r="B1940" s="347"/>
      <c r="C1940" s="108"/>
      <c r="D1940" s="108"/>
      <c r="E1940" s="349"/>
    </row>
    <row r="1941" spans="1:5" ht="15.75">
      <c r="A1941" s="151"/>
      <c r="B1941" s="347"/>
      <c r="C1941" s="108"/>
      <c r="D1941" s="108"/>
      <c r="E1941" s="349"/>
    </row>
    <row r="1942" spans="1:5" ht="15.75">
      <c r="A1942" s="151"/>
      <c r="B1942" s="347"/>
      <c r="C1942" s="108"/>
      <c r="D1942" s="108"/>
      <c r="E1942" s="349"/>
    </row>
    <row r="1943" spans="1:5" ht="15.75">
      <c r="A1943" s="151"/>
      <c r="B1943" s="347"/>
      <c r="C1943" s="108"/>
      <c r="D1943" s="108"/>
      <c r="E1943" s="349"/>
    </row>
    <row r="1944" spans="1:5" ht="15.75">
      <c r="A1944" s="151"/>
      <c r="B1944" s="347"/>
      <c r="C1944" s="108"/>
      <c r="D1944" s="108"/>
      <c r="E1944" s="349"/>
    </row>
    <row r="1945" spans="1:5" ht="15.75">
      <c r="A1945" s="151"/>
      <c r="B1945" s="347"/>
      <c r="C1945" s="108"/>
      <c r="D1945" s="108"/>
      <c r="E1945" s="349"/>
    </row>
    <row r="1946" spans="1:5" ht="15.75">
      <c r="A1946" s="151"/>
      <c r="B1946" s="347"/>
      <c r="C1946" s="108"/>
      <c r="D1946" s="108"/>
      <c r="E1946" s="349"/>
    </row>
    <row r="1947" spans="1:5" ht="15.75">
      <c r="A1947" s="151"/>
      <c r="B1947" s="347"/>
      <c r="C1947" s="108"/>
      <c r="D1947" s="108"/>
      <c r="E1947" s="349"/>
    </row>
    <row r="1948" spans="1:5" ht="15.75">
      <c r="A1948" s="151"/>
      <c r="B1948" s="347"/>
      <c r="C1948" s="108"/>
      <c r="D1948" s="108"/>
      <c r="E1948" s="349"/>
    </row>
    <row r="1949" spans="1:5" ht="15.75">
      <c r="A1949" s="151"/>
      <c r="B1949" s="347"/>
      <c r="C1949" s="108"/>
      <c r="D1949" s="108"/>
      <c r="E1949" s="349"/>
    </row>
    <row r="1950" spans="1:5" ht="15.75">
      <c r="A1950" s="151"/>
      <c r="B1950" s="347"/>
      <c r="C1950" s="108"/>
      <c r="D1950" s="108"/>
      <c r="E1950" s="349"/>
    </row>
    <row r="1951" spans="1:5" ht="15.75">
      <c r="A1951" s="151"/>
      <c r="B1951" s="347"/>
      <c r="C1951" s="108"/>
      <c r="D1951" s="108"/>
      <c r="E1951" s="349"/>
    </row>
    <row r="1952" spans="1:5" ht="15.75">
      <c r="A1952" s="151"/>
      <c r="B1952" s="347"/>
      <c r="C1952" s="108"/>
      <c r="D1952" s="108"/>
      <c r="E1952" s="349"/>
    </row>
    <row r="1953" spans="1:5" ht="15.75">
      <c r="A1953" s="151"/>
      <c r="B1953" s="347"/>
      <c r="C1953" s="108"/>
      <c r="D1953" s="108"/>
      <c r="E1953" s="349"/>
    </row>
    <row r="1954" spans="1:5" ht="15.75">
      <c r="A1954" s="151"/>
      <c r="B1954" s="347"/>
      <c r="C1954" s="108"/>
      <c r="D1954" s="108"/>
      <c r="E1954" s="349"/>
    </row>
    <row r="1955" spans="1:5" ht="15.75">
      <c r="A1955" s="151"/>
      <c r="B1955" s="347"/>
      <c r="C1955" s="108"/>
      <c r="D1955" s="108"/>
      <c r="E1955" s="349"/>
    </row>
    <row r="1956" spans="1:5" ht="15.75">
      <c r="A1956" s="151"/>
      <c r="B1956" s="347"/>
      <c r="C1956" s="108"/>
      <c r="D1956" s="108"/>
      <c r="E1956" s="349"/>
    </row>
    <row r="1957" spans="1:5" ht="15.75">
      <c r="A1957" s="151"/>
      <c r="B1957" s="347"/>
      <c r="C1957" s="108"/>
      <c r="D1957" s="108"/>
      <c r="E1957" s="349"/>
    </row>
    <row r="1958" spans="1:5" ht="15.75">
      <c r="A1958" s="151"/>
      <c r="B1958" s="347"/>
      <c r="C1958" s="108"/>
      <c r="D1958" s="108"/>
      <c r="E1958" s="349"/>
    </row>
    <row r="1959" spans="1:5" ht="15.75">
      <c r="A1959" s="151"/>
      <c r="B1959" s="347"/>
      <c r="C1959" s="108"/>
      <c r="D1959" s="108"/>
      <c r="E1959" s="349"/>
    </row>
    <row r="1960" spans="1:5" ht="15.75">
      <c r="A1960" s="151"/>
      <c r="B1960" s="347"/>
      <c r="C1960" s="108"/>
      <c r="D1960" s="108"/>
      <c r="E1960" s="349"/>
    </row>
    <row r="1961" spans="1:5" ht="15.75">
      <c r="A1961" s="151"/>
      <c r="B1961" s="347"/>
      <c r="C1961" s="108"/>
      <c r="D1961" s="108"/>
      <c r="E1961" s="349"/>
    </row>
    <row r="1962" spans="1:5" ht="15.75">
      <c r="A1962" s="151"/>
      <c r="B1962" s="347"/>
      <c r="C1962" s="108"/>
      <c r="D1962" s="108"/>
      <c r="E1962" s="349"/>
    </row>
    <row r="1963" spans="1:5" ht="15.75">
      <c r="A1963" s="151"/>
      <c r="B1963" s="347"/>
      <c r="C1963" s="108"/>
      <c r="D1963" s="108"/>
      <c r="E1963" s="349"/>
    </row>
    <row r="1964" spans="1:5" ht="15.75">
      <c r="A1964" s="151"/>
      <c r="B1964" s="347"/>
      <c r="C1964" s="108"/>
      <c r="D1964" s="108"/>
      <c r="E1964" s="349"/>
    </row>
    <row r="1965" spans="1:5" ht="15.75">
      <c r="A1965" s="151"/>
      <c r="B1965" s="347"/>
      <c r="C1965" s="108"/>
      <c r="D1965" s="108"/>
      <c r="E1965" s="349"/>
    </row>
    <row r="1966" spans="1:5" ht="15.75">
      <c r="A1966" s="151"/>
      <c r="B1966" s="347"/>
      <c r="C1966" s="108"/>
      <c r="D1966" s="108"/>
      <c r="E1966" s="349"/>
    </row>
    <row r="1967" spans="1:5" ht="15.75">
      <c r="A1967" s="151"/>
      <c r="B1967" s="347"/>
      <c r="C1967" s="108"/>
      <c r="D1967" s="108"/>
      <c r="E1967" s="349"/>
    </row>
    <row r="1968" spans="1:5" ht="15.75">
      <c r="A1968" s="151"/>
      <c r="B1968" s="347"/>
      <c r="C1968" s="108"/>
      <c r="D1968" s="108"/>
      <c r="E1968" s="349"/>
    </row>
    <row r="1969" spans="1:5" ht="15.75">
      <c r="A1969" s="151"/>
      <c r="B1969" s="347"/>
      <c r="C1969" s="108"/>
      <c r="D1969" s="108"/>
      <c r="E1969" s="349"/>
    </row>
    <row r="1970" spans="1:5" ht="15.75">
      <c r="A1970" s="151"/>
      <c r="B1970" s="347"/>
      <c r="C1970" s="108"/>
      <c r="D1970" s="108"/>
      <c r="E1970" s="349"/>
    </row>
    <row r="1971" spans="1:5" ht="15.75">
      <c r="A1971" s="151"/>
      <c r="B1971" s="347"/>
      <c r="C1971" s="108"/>
      <c r="D1971" s="108"/>
      <c r="E1971" s="349"/>
    </row>
    <row r="1972" spans="1:5" ht="15.75">
      <c r="A1972" s="151"/>
      <c r="B1972" s="347"/>
      <c r="C1972" s="108"/>
      <c r="D1972" s="108"/>
      <c r="E1972" s="349"/>
    </row>
    <row r="1973" spans="1:5" ht="15.75">
      <c r="A1973" s="151"/>
      <c r="B1973" s="347"/>
      <c r="C1973" s="108"/>
      <c r="D1973" s="108"/>
      <c r="E1973" s="349"/>
    </row>
    <row r="1974" spans="1:5" ht="15.75">
      <c r="A1974" s="151"/>
      <c r="B1974" s="347"/>
      <c r="C1974" s="108"/>
      <c r="D1974" s="108"/>
      <c r="E1974" s="349"/>
    </row>
    <row r="1975" spans="1:5" ht="15.75">
      <c r="A1975" s="151"/>
      <c r="B1975" s="347"/>
      <c r="C1975" s="108"/>
      <c r="D1975" s="108"/>
      <c r="E1975" s="349"/>
    </row>
    <row r="1976" spans="1:5" ht="15.75">
      <c r="A1976" s="151"/>
      <c r="B1976" s="347"/>
      <c r="C1976" s="108"/>
      <c r="D1976" s="108"/>
      <c r="E1976" s="349"/>
    </row>
    <row r="1977" spans="1:5" ht="15.75">
      <c r="A1977" s="151"/>
      <c r="B1977" s="347"/>
      <c r="C1977" s="108"/>
      <c r="D1977" s="108"/>
      <c r="E1977" s="349"/>
    </row>
    <row r="1978" spans="1:5" ht="15.75">
      <c r="A1978" s="151"/>
      <c r="B1978" s="347"/>
      <c r="C1978" s="108"/>
      <c r="D1978" s="108"/>
      <c r="E1978" s="349"/>
    </row>
    <row r="1979" spans="1:5" ht="15.75">
      <c r="A1979" s="151"/>
      <c r="B1979" s="347"/>
      <c r="C1979" s="108"/>
      <c r="D1979" s="108"/>
      <c r="E1979" s="349"/>
    </row>
    <row r="1980" spans="1:5" ht="15.75">
      <c r="A1980" s="151"/>
      <c r="B1980" s="347"/>
      <c r="C1980" s="108"/>
      <c r="D1980" s="108"/>
      <c r="E1980" s="349"/>
    </row>
    <row r="1981" spans="1:5" ht="15.75">
      <c r="A1981" s="151"/>
      <c r="B1981" s="347"/>
      <c r="C1981" s="108"/>
      <c r="D1981" s="108"/>
      <c r="E1981" s="349"/>
    </row>
    <row r="1982" spans="1:5" ht="15.75">
      <c r="A1982" s="151"/>
      <c r="B1982" s="347"/>
      <c r="C1982" s="108"/>
      <c r="D1982" s="108"/>
      <c r="E1982" s="349"/>
    </row>
    <row r="1983" spans="1:5" ht="15.75">
      <c r="A1983" s="151"/>
      <c r="B1983" s="347"/>
      <c r="C1983" s="108"/>
      <c r="D1983" s="108"/>
      <c r="E1983" s="349"/>
    </row>
    <row r="1984" spans="1:5" ht="15.75">
      <c r="A1984" s="151"/>
      <c r="B1984" s="347"/>
      <c r="C1984" s="108"/>
      <c r="D1984" s="108"/>
      <c r="E1984" s="349"/>
    </row>
    <row r="1985" spans="1:5" ht="15.75">
      <c r="A1985" s="151"/>
      <c r="B1985" s="347"/>
      <c r="C1985" s="108"/>
      <c r="D1985" s="108"/>
      <c r="E1985" s="349"/>
    </row>
    <row r="1986" spans="1:5" ht="15.75">
      <c r="A1986" s="151"/>
      <c r="B1986" s="347"/>
      <c r="C1986" s="108"/>
      <c r="D1986" s="108"/>
      <c r="E1986" s="349"/>
    </row>
    <row r="1987" spans="1:5" ht="15.75">
      <c r="A1987" s="151"/>
      <c r="B1987" s="347"/>
      <c r="C1987" s="108"/>
      <c r="D1987" s="108"/>
      <c r="E1987" s="349"/>
    </row>
    <row r="1988" spans="1:5" ht="15.75">
      <c r="A1988" s="151"/>
      <c r="B1988" s="347"/>
      <c r="C1988" s="108"/>
      <c r="D1988" s="108"/>
      <c r="E1988" s="349"/>
    </row>
    <row r="1989" spans="1:5" ht="15.75">
      <c r="A1989" s="151"/>
      <c r="B1989" s="347"/>
      <c r="C1989" s="108"/>
      <c r="D1989" s="108"/>
      <c r="E1989" s="349"/>
    </row>
    <row r="1990" spans="1:5" ht="15.75">
      <c r="A1990" s="151"/>
      <c r="B1990" s="347"/>
      <c r="C1990" s="108"/>
      <c r="D1990" s="108"/>
      <c r="E1990" s="349"/>
    </row>
    <row r="1991" spans="1:5" ht="15.75">
      <c r="A1991" s="151"/>
      <c r="B1991" s="347"/>
      <c r="C1991" s="108"/>
      <c r="D1991" s="108"/>
      <c r="E1991" s="349"/>
    </row>
    <row r="1992" spans="1:5" ht="15.75">
      <c r="A1992" s="151"/>
      <c r="B1992" s="347"/>
      <c r="C1992" s="108"/>
      <c r="D1992" s="108"/>
      <c r="E1992" s="349"/>
    </row>
    <row r="1993" spans="1:5" ht="15.75">
      <c r="A1993" s="151"/>
      <c r="B1993" s="347"/>
      <c r="C1993" s="108"/>
      <c r="D1993" s="108"/>
      <c r="E1993" s="349"/>
    </row>
    <row r="1994" spans="1:5" ht="15.75">
      <c r="A1994" s="151"/>
      <c r="B1994" s="347"/>
      <c r="C1994" s="108"/>
      <c r="D1994" s="108"/>
      <c r="E1994" s="349"/>
    </row>
    <row r="1995" spans="1:5" ht="15.75">
      <c r="A1995" s="151"/>
      <c r="B1995" s="347"/>
      <c r="C1995" s="108"/>
      <c r="D1995" s="108"/>
      <c r="E1995" s="349"/>
    </row>
    <row r="1996" spans="1:5" ht="15.75">
      <c r="A1996" s="151"/>
      <c r="B1996" s="347"/>
      <c r="C1996" s="108"/>
      <c r="D1996" s="108"/>
      <c r="E1996" s="349"/>
    </row>
    <row r="1997" spans="1:5" ht="15.75">
      <c r="A1997" s="151"/>
      <c r="B1997" s="347"/>
      <c r="C1997" s="108"/>
      <c r="D1997" s="108"/>
      <c r="E1997" s="349"/>
    </row>
    <row r="1998" spans="1:5" ht="15.75">
      <c r="A1998" s="151"/>
      <c r="B1998" s="347"/>
      <c r="C1998" s="108"/>
      <c r="D1998" s="108"/>
      <c r="E1998" s="349"/>
    </row>
    <row r="1999" spans="1:5" ht="15.75">
      <c r="A1999" s="151"/>
      <c r="B1999" s="347"/>
      <c r="C1999" s="108"/>
      <c r="D1999" s="108"/>
      <c r="E1999" s="349"/>
    </row>
    <row r="2000" spans="1:5" ht="15.75">
      <c r="A2000" s="151"/>
      <c r="B2000" s="347"/>
      <c r="C2000" s="108"/>
      <c r="D2000" s="108"/>
      <c r="E2000" s="349"/>
    </row>
    <row r="2001" spans="1:5" ht="15.75">
      <c r="A2001" s="151"/>
      <c r="B2001" s="347"/>
      <c r="C2001" s="108"/>
      <c r="D2001" s="108"/>
      <c r="E2001" s="349"/>
    </row>
    <row r="2002" spans="1:5" ht="15.75">
      <c r="A2002" s="151"/>
      <c r="B2002" s="347"/>
      <c r="C2002" s="108"/>
      <c r="D2002" s="108"/>
      <c r="E2002" s="349"/>
    </row>
    <row r="2003" spans="1:5" ht="15.75">
      <c r="A2003" s="151"/>
      <c r="B2003" s="347"/>
      <c r="C2003" s="108"/>
      <c r="D2003" s="108"/>
      <c r="E2003" s="349"/>
    </row>
    <row r="2004" spans="1:5" ht="15.75">
      <c r="A2004" s="151"/>
      <c r="B2004" s="347"/>
      <c r="C2004" s="108"/>
      <c r="D2004" s="108"/>
      <c r="E2004" s="349"/>
    </row>
    <row r="2005" spans="1:5" ht="15.75">
      <c r="A2005" s="151"/>
      <c r="B2005" s="347"/>
      <c r="C2005" s="108"/>
      <c r="D2005" s="108"/>
      <c r="E2005" s="349"/>
    </row>
    <row r="2006" spans="1:5" ht="13.35" customHeight="1" thickBot="1">
      <c r="A2006" s="152"/>
      <c r="B2006" s="459" t="str">
        <f ca="1">OFFSET(L!$C$1,MATCH("General"&amp;"Cpy",L!$A:$A,0)-1,SL,,)</f>
        <v>© 2022 Responsible Minerals Initiative. All rights reserved.</v>
      </c>
      <c r="C2006" s="459"/>
      <c r="D2006" s="459"/>
      <c r="E2006" s="352"/>
    </row>
    <row r="2007" spans="1:5" ht="13.5"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6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0"/>
      <c r="C1" s="460"/>
      <c r="D1" s="460"/>
      <c r="E1" s="460"/>
      <c r="F1" s="460"/>
      <c r="G1" s="460"/>
    </row>
    <row r="2" spans="1:16">
      <c r="A2" s="461"/>
      <c r="B2" s="461"/>
      <c r="C2" s="461"/>
      <c r="D2" s="461"/>
      <c r="E2" s="461"/>
      <c r="F2" s="461"/>
      <c r="G2" s="461"/>
      <c r="H2" s="461"/>
      <c r="I2" s="461"/>
    </row>
    <row r="3" spans="1:16">
      <c r="A3" s="461"/>
      <c r="B3" s="461"/>
      <c r="C3" s="461"/>
      <c r="D3" s="461"/>
      <c r="E3" s="461"/>
      <c r="F3" s="461"/>
      <c r="G3" s="461"/>
      <c r="H3" s="461"/>
      <c r="I3" s="461"/>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57">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42.75">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57">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20">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85.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5.5">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228">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57">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71">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42.5">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70.5">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42.75">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38.25">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ht="28.5">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ht="28.5">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8.5">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ht="28.5">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42.75">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ht="28.5">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ht="28.5">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85.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Denise Nephew</cp:lastModifiedBy>
  <cp:lastPrinted>2015-04-21T20:47:43Z</cp:lastPrinted>
  <dcterms:created xsi:type="dcterms:W3CDTF">2010-06-21T21:00:23Z</dcterms:created>
  <dcterms:modified xsi:type="dcterms:W3CDTF">2023-01-20T16:40:11Z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